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ttSkrzat\Desktop\To be Deleted\Mill and Queen\"/>
    </mc:Choice>
  </mc:AlternateContent>
  <xr:revisionPtr revIDLastSave="0" documentId="13_ncr:1_{B474DBE2-EF24-4392-97E6-30733AB56E17}" xr6:coauthVersionLast="47" xr6:coauthVersionMax="47" xr10:uidLastSave="{00000000-0000-0000-0000-000000000000}"/>
  <bookViews>
    <workbookView xWindow="28680" yWindow="15" windowWidth="29040" windowHeight="15720" xr2:uid="{00000000-000D-0000-FFFF-FFFF00000000}"/>
  </bookViews>
  <sheets>
    <sheet name="HighSuite" sheetId="1" r:id="rId1"/>
  </sheets>
  <definedNames>
    <definedName name="_xlnm.Print_Titles" localSheetId="0">HighSuite!$1:$9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7" i="1" l="1"/>
  <c r="Q67" i="1" l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  <c r="T56" i="1"/>
  <c r="T57" i="1"/>
  <c r="T58" i="1"/>
  <c r="T59" i="1"/>
  <c r="T60" i="1"/>
  <c r="T61" i="1"/>
  <c r="T62" i="1"/>
  <c r="T63" i="1"/>
  <c r="T64" i="1"/>
  <c r="T65" i="1"/>
  <c r="T66" i="1"/>
  <c r="T23" i="1"/>
  <c r="T24" i="1"/>
  <c r="T25" i="1"/>
  <c r="T26" i="1"/>
  <c r="T13" i="1"/>
  <c r="T14" i="1"/>
  <c r="T15" i="1"/>
  <c r="T16" i="1"/>
  <c r="T17" i="1"/>
  <c r="T18" i="1"/>
  <c r="T19" i="1"/>
  <c r="T20" i="1"/>
  <c r="T21" i="1"/>
  <c r="T22" i="1"/>
  <c r="T12" i="1"/>
  <c r="Q68" i="1"/>
  <c r="P13" i="1" l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12" i="1"/>
  <c r="T67" i="1" l="1"/>
  <c r="P67" i="1"/>
  <c r="N12" i="1" l="1"/>
  <c r="S12" i="1" s="1"/>
  <c r="N13" i="1"/>
  <c r="S13" i="1" s="1"/>
  <c r="N14" i="1"/>
  <c r="S14" i="1" s="1"/>
  <c r="N15" i="1"/>
  <c r="S15" i="1" s="1"/>
  <c r="N16" i="1"/>
  <c r="S16" i="1" s="1"/>
  <c r="N17" i="1"/>
  <c r="S17" i="1" s="1"/>
  <c r="N18" i="1"/>
  <c r="S18" i="1" s="1"/>
  <c r="N19" i="1"/>
  <c r="S19" i="1" s="1"/>
  <c r="N20" i="1"/>
  <c r="S20" i="1" s="1"/>
  <c r="N21" i="1"/>
  <c r="S21" i="1" s="1"/>
  <c r="N22" i="1"/>
  <c r="S22" i="1" s="1"/>
  <c r="N23" i="1"/>
  <c r="S23" i="1" s="1"/>
  <c r="N24" i="1"/>
  <c r="S24" i="1" s="1"/>
  <c r="N25" i="1"/>
  <c r="S25" i="1" s="1"/>
  <c r="N26" i="1"/>
  <c r="S26" i="1" s="1"/>
  <c r="N27" i="1"/>
  <c r="S27" i="1" s="1"/>
  <c r="N28" i="1"/>
  <c r="S28" i="1" s="1"/>
  <c r="N29" i="1"/>
  <c r="S29" i="1" s="1"/>
  <c r="N30" i="1"/>
  <c r="S30" i="1" s="1"/>
  <c r="N31" i="1"/>
  <c r="S31" i="1" s="1"/>
  <c r="N32" i="1"/>
  <c r="S32" i="1" s="1"/>
  <c r="N33" i="1"/>
  <c r="S33" i="1" s="1"/>
  <c r="N34" i="1"/>
  <c r="S34" i="1" s="1"/>
  <c r="N35" i="1"/>
  <c r="S35" i="1" s="1"/>
  <c r="N36" i="1"/>
  <c r="S36" i="1" s="1"/>
  <c r="N37" i="1"/>
  <c r="S37" i="1" s="1"/>
  <c r="N38" i="1"/>
  <c r="S38" i="1" s="1"/>
  <c r="N39" i="1"/>
  <c r="S39" i="1" s="1"/>
  <c r="N40" i="1"/>
  <c r="S40" i="1" s="1"/>
  <c r="N41" i="1"/>
  <c r="S41" i="1" s="1"/>
  <c r="N42" i="1"/>
  <c r="S42" i="1" s="1"/>
  <c r="N43" i="1"/>
  <c r="S43" i="1" s="1"/>
  <c r="N44" i="1"/>
  <c r="S44" i="1" s="1"/>
  <c r="N45" i="1"/>
  <c r="S45" i="1" s="1"/>
  <c r="N46" i="1"/>
  <c r="S46" i="1" s="1"/>
  <c r="N47" i="1"/>
  <c r="S47" i="1" s="1"/>
  <c r="N48" i="1"/>
  <c r="S48" i="1" s="1"/>
  <c r="N49" i="1"/>
  <c r="S49" i="1" s="1"/>
  <c r="N50" i="1"/>
  <c r="S50" i="1" s="1"/>
  <c r="N51" i="1"/>
  <c r="S51" i="1" s="1"/>
  <c r="N52" i="1"/>
  <c r="S52" i="1" s="1"/>
  <c r="N53" i="1"/>
  <c r="S53" i="1" s="1"/>
  <c r="N54" i="1"/>
  <c r="S54" i="1" s="1"/>
  <c r="N55" i="1"/>
  <c r="S55" i="1" s="1"/>
  <c r="N56" i="1"/>
  <c r="S56" i="1" s="1"/>
  <c r="N57" i="1"/>
  <c r="S57" i="1" s="1"/>
  <c r="N58" i="1"/>
  <c r="S58" i="1" s="1"/>
  <c r="N59" i="1"/>
  <c r="S59" i="1" s="1"/>
  <c r="N60" i="1"/>
  <c r="S60" i="1" s="1"/>
  <c r="N61" i="1"/>
  <c r="S61" i="1" s="1"/>
  <c r="N62" i="1"/>
  <c r="S62" i="1" s="1"/>
  <c r="N63" i="1"/>
  <c r="S63" i="1" s="1"/>
  <c r="N64" i="1"/>
  <c r="S64" i="1" s="1"/>
  <c r="N65" i="1"/>
  <c r="S65" i="1" s="1"/>
  <c r="N66" i="1"/>
  <c r="S66" i="1" s="1"/>
  <c r="M16" i="1"/>
  <c r="R16" i="1" s="1"/>
  <c r="M17" i="1"/>
  <c r="R17" i="1" s="1"/>
  <c r="M18" i="1"/>
  <c r="R18" i="1" s="1"/>
  <c r="M19" i="1"/>
  <c r="R19" i="1" s="1"/>
  <c r="M20" i="1"/>
  <c r="R20" i="1" s="1"/>
  <c r="M21" i="1"/>
  <c r="R21" i="1" s="1"/>
  <c r="M22" i="1"/>
  <c r="R22" i="1" s="1"/>
  <c r="M23" i="1"/>
  <c r="R23" i="1" s="1"/>
  <c r="M24" i="1"/>
  <c r="R24" i="1" s="1"/>
  <c r="M25" i="1"/>
  <c r="R25" i="1" s="1"/>
  <c r="M26" i="1"/>
  <c r="R26" i="1" s="1"/>
  <c r="M27" i="1"/>
  <c r="R27" i="1" s="1"/>
  <c r="M28" i="1"/>
  <c r="R28" i="1" s="1"/>
  <c r="M29" i="1"/>
  <c r="R29" i="1" s="1"/>
  <c r="M30" i="1"/>
  <c r="R30" i="1" s="1"/>
  <c r="M31" i="1"/>
  <c r="R31" i="1" s="1"/>
  <c r="M32" i="1"/>
  <c r="R32" i="1" s="1"/>
  <c r="M33" i="1"/>
  <c r="R33" i="1" s="1"/>
  <c r="M34" i="1"/>
  <c r="R34" i="1" s="1"/>
  <c r="M35" i="1"/>
  <c r="R35" i="1" s="1"/>
  <c r="M36" i="1"/>
  <c r="R36" i="1" s="1"/>
  <c r="M37" i="1"/>
  <c r="R37" i="1" s="1"/>
  <c r="M38" i="1"/>
  <c r="R38" i="1" s="1"/>
  <c r="M39" i="1"/>
  <c r="R39" i="1" s="1"/>
  <c r="M40" i="1"/>
  <c r="R40" i="1" s="1"/>
  <c r="M41" i="1"/>
  <c r="R41" i="1" s="1"/>
  <c r="M42" i="1"/>
  <c r="R42" i="1" s="1"/>
  <c r="M43" i="1"/>
  <c r="R43" i="1" s="1"/>
  <c r="M44" i="1"/>
  <c r="R44" i="1" s="1"/>
  <c r="M45" i="1"/>
  <c r="R45" i="1" s="1"/>
  <c r="M46" i="1"/>
  <c r="R46" i="1" s="1"/>
  <c r="M47" i="1"/>
  <c r="R47" i="1" s="1"/>
  <c r="M48" i="1"/>
  <c r="R48" i="1" s="1"/>
  <c r="M49" i="1"/>
  <c r="R49" i="1" s="1"/>
  <c r="M50" i="1"/>
  <c r="R50" i="1" s="1"/>
  <c r="M51" i="1"/>
  <c r="R51" i="1" s="1"/>
  <c r="M52" i="1"/>
  <c r="R52" i="1" s="1"/>
  <c r="M53" i="1"/>
  <c r="R53" i="1" s="1"/>
  <c r="M54" i="1"/>
  <c r="R54" i="1" s="1"/>
  <c r="M55" i="1"/>
  <c r="R55" i="1" s="1"/>
  <c r="M56" i="1"/>
  <c r="R56" i="1" s="1"/>
  <c r="M57" i="1"/>
  <c r="R57" i="1" s="1"/>
  <c r="M58" i="1"/>
  <c r="R58" i="1" s="1"/>
  <c r="M59" i="1"/>
  <c r="R59" i="1" s="1"/>
  <c r="M60" i="1"/>
  <c r="R60" i="1" s="1"/>
  <c r="M61" i="1"/>
  <c r="R61" i="1" s="1"/>
  <c r="M62" i="1"/>
  <c r="R62" i="1" s="1"/>
  <c r="M63" i="1"/>
  <c r="R63" i="1" s="1"/>
  <c r="M64" i="1"/>
  <c r="R64" i="1" s="1"/>
  <c r="M65" i="1"/>
  <c r="R65" i="1" s="1"/>
  <c r="M66" i="1"/>
  <c r="R66" i="1" s="1"/>
  <c r="M15" i="1"/>
  <c r="R15" i="1" s="1"/>
  <c r="M14" i="1"/>
  <c r="R14" i="1" s="1"/>
  <c r="M13" i="1"/>
  <c r="R13" i="1" s="1"/>
  <c r="M12" i="1"/>
  <c r="R12" i="1" s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12" i="1"/>
  <c r="R67" i="1" l="1"/>
  <c r="M67" i="1"/>
  <c r="S67" i="1"/>
  <c r="N67" i="1"/>
</calcChain>
</file>

<file path=xl/sharedStrings.xml><?xml version="1.0" encoding="utf-8"?>
<sst xmlns="http://schemas.openxmlformats.org/spreadsheetml/2006/main" count="246" uniqueCount="97">
  <si>
    <t>SUITE LIST</t>
  </si>
  <si>
    <t xml:space="preserve">BUILDING </t>
  </si>
  <si>
    <r>
      <rPr>
        <b/>
        <sz val="9"/>
        <color rgb="FF5E5E5E"/>
        <rFont val="Verdana"/>
        <family val="2"/>
      </rPr>
      <t xml:space="preserve">SUITE 
</t>
    </r>
    <r>
      <rPr>
        <b/>
        <sz val="9"/>
        <color rgb="FF5E5E5E"/>
        <rFont val="Verdana"/>
        <family val="2"/>
      </rPr>
      <t xml:space="preserve">NO. </t>
    </r>
  </si>
  <si>
    <r>
      <rPr>
        <b/>
        <sz val="9"/>
        <color rgb="FF5E5E5E"/>
        <rFont val="Verdana"/>
        <family val="2"/>
      </rPr>
      <t xml:space="preserve">UNIT
</t>
    </r>
    <r>
      <rPr>
        <b/>
        <sz val="9"/>
        <color rgb="FF5E5E5E"/>
        <rFont val="Verdana"/>
        <family val="2"/>
      </rPr>
      <t xml:space="preserve">TYPE </t>
    </r>
  </si>
  <si>
    <t>SUITE SIZE SQ.FT.</t>
  </si>
  <si>
    <t># of BR</t>
  </si>
  <si>
    <t># of Bath</t>
  </si>
  <si>
    <r>
      <rPr>
        <b/>
        <sz val="9"/>
        <color rgb="FF5E5E5E"/>
        <rFont val="Verdana"/>
        <family val="2"/>
      </rPr>
      <t xml:space="preserve">UNIT
</t>
    </r>
    <r>
      <rPr>
        <b/>
        <sz val="9"/>
        <color rgb="FF5E5E5E"/>
        <rFont val="Verdana"/>
        <family val="2"/>
      </rPr>
      <t>SPEC</t>
    </r>
  </si>
  <si>
    <t>SUITE BASE PRICE</t>
  </si>
  <si>
    <t>Parking Included</t>
  </si>
  <si>
    <t>Condo Fee (annual)</t>
  </si>
  <si>
    <t>Est. Prop Tax</t>
  </si>
  <si>
    <t>Net of HST</t>
  </si>
  <si>
    <t>Condo Fee
(Monthly)</t>
  </si>
  <si>
    <t>Prop Tax
(Monthly)</t>
  </si>
  <si>
    <t>Insurance
(Monthly)</t>
  </si>
  <si>
    <t>Expected Rent</t>
  </si>
  <si>
    <t>Building 1</t>
  </si>
  <si>
    <t>10</t>
  </si>
  <si>
    <t>Agave</t>
  </si>
  <si>
    <t>Stacked Town</t>
  </si>
  <si>
    <t>8</t>
  </si>
  <si>
    <t>6</t>
  </si>
  <si>
    <t>4</t>
  </si>
  <si>
    <t>14</t>
  </si>
  <si>
    <t>Agave End</t>
  </si>
  <si>
    <t>Building 2</t>
  </si>
  <si>
    <t>16</t>
  </si>
  <si>
    <t>2</t>
  </si>
  <si>
    <t>Agave EwB</t>
  </si>
  <si>
    <t>24</t>
  </si>
  <si>
    <t>Building 4</t>
  </si>
  <si>
    <t>26</t>
  </si>
  <si>
    <t>Fern End</t>
  </si>
  <si>
    <t>94</t>
  </si>
  <si>
    <t>Building 3</t>
  </si>
  <si>
    <t>54</t>
  </si>
  <si>
    <t>Lemon Leaf</t>
  </si>
  <si>
    <t>51</t>
  </si>
  <si>
    <t>66</t>
  </si>
  <si>
    <t>48</t>
  </si>
  <si>
    <t>69</t>
  </si>
  <si>
    <t>72</t>
  </si>
  <si>
    <t>27</t>
  </si>
  <si>
    <t>90</t>
  </si>
  <si>
    <t>30</t>
  </si>
  <si>
    <t>87</t>
  </si>
  <si>
    <t>33</t>
  </si>
  <si>
    <t>84</t>
  </si>
  <si>
    <t>36</t>
  </si>
  <si>
    <t>81</t>
  </si>
  <si>
    <t>39D</t>
  </si>
  <si>
    <t>Lemon Leaf E</t>
  </si>
  <si>
    <t>15</t>
  </si>
  <si>
    <t>Monstera EwB</t>
  </si>
  <si>
    <t>1 + Den</t>
  </si>
  <si>
    <t>55</t>
  </si>
  <si>
    <t>Musa</t>
  </si>
  <si>
    <t>46</t>
  </si>
  <si>
    <t>28</t>
  </si>
  <si>
    <t>31</t>
  </si>
  <si>
    <t>88</t>
  </si>
  <si>
    <t>37</t>
  </si>
  <si>
    <t>56</t>
  </si>
  <si>
    <t>Orchid</t>
  </si>
  <si>
    <t>65</t>
  </si>
  <si>
    <t>53</t>
  </si>
  <si>
    <t>68</t>
  </si>
  <si>
    <t>50</t>
  </si>
  <si>
    <t>71</t>
  </si>
  <si>
    <t>47</t>
  </si>
  <si>
    <t>74</t>
  </si>
  <si>
    <t>29</t>
  </si>
  <si>
    <t>92</t>
  </si>
  <si>
    <t>32</t>
  </si>
  <si>
    <t>89</t>
  </si>
  <si>
    <t>35</t>
  </si>
  <si>
    <t>86</t>
  </si>
  <si>
    <t>38</t>
  </si>
  <si>
    <t>83</t>
  </si>
  <si>
    <t>44</t>
  </si>
  <si>
    <t>Orchid End</t>
  </si>
  <si>
    <t>41</t>
  </si>
  <si>
    <t>80</t>
  </si>
  <si>
    <t>59</t>
  </si>
  <si>
    <t>Orchid EwB</t>
  </si>
  <si>
    <t>62</t>
  </si>
  <si>
    <t>25</t>
  </si>
  <si>
    <t>Palm End</t>
  </si>
  <si>
    <t>93</t>
  </si>
  <si>
    <t>TOTAL</t>
  </si>
  <si>
    <t/>
  </si>
  <si>
    <t>Assumptions</t>
  </si>
  <si>
    <t>Amortization (yrs)</t>
  </si>
  <si>
    <t>Insurance (psf)</t>
  </si>
  <si>
    <t>Downpayment (%)</t>
  </si>
  <si>
    <t>Interest Rate (annum)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</si>
</sst>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[$-10409]#,##0;\(#,##0\)"/>
    <numFmt numFmtId="165" formatCode="[$-10409]&quot;$&quot;#,##0;\(&quot;$&quot;#,##0\)"/>
    <numFmt numFmtId="166" formatCode="_-* #,##0_-;\-* #,##0_-;_-* &quot;-&quot;??_-;_-@_-"/>
    <numFmt numFmtId="167" formatCode="&quot;$&quot;#,##0.00"/>
  </numFmts>
  <fonts count="8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16"/>
      <color rgb="FF5E5E5E"/>
      <name val="Arial"/>
      <family val="2"/>
    </font>
    <font>
      <b/>
      <sz val="9"/>
      <color rgb="FF5E5E5E"/>
      <name val="Verdana"/>
      <family val="2"/>
    </font>
    <font>
      <sz val="9"/>
      <color rgb="FF5E5E5E"/>
      <name val="Verdana"/>
      <family val="2"/>
    </font>
    <font>
      <b/>
      <sz val="9"/>
      <color rgb="FF330099"/>
      <name val="Verdana"/>
      <family val="2"/>
    </font>
    <font>
      <sz val="11"/>
      <color rgb="FF000000"/>
      <name val="Calibri"/>
      <family val="2"/>
      <scheme val="minor"/>
    </font>
    <font>
      <b/>
      <sz val="1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DCDCDC"/>
        <bgColor rgb="FFDCDCDC"/>
      </patternFill>
    </fill>
    <fill>
      <patternFill patternType="solid">
        <fgColor rgb="FFFFFFFF"/>
        <bgColor rgb="FFFFFFFF"/>
      </patternFill>
    </fill>
    <fill>
      <patternFill patternType="solid">
        <fgColor rgb="FFEFF0F9"/>
        <bgColor rgb="FFEFF0F9"/>
      </patternFill>
    </fill>
    <fill>
      <patternFill patternType="solid">
        <fgColor rgb="FFA9E3EF"/>
        <bgColor rgb="FFA9E3EF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36">
    <xf numFmtId="0" fontId="1" fillId="0" borderId="0" xfId="0" applyFont="1"/>
    <xf numFmtId="0" fontId="3" fillId="2" borderId="1" xfId="0" applyFont="1" applyFill="1" applyBorder="1" applyAlignment="1">
      <alignment horizontal="center" vertical="center" wrapText="1" readingOrder="1"/>
    </xf>
    <xf numFmtId="0" fontId="4" fillId="3" borderId="1" xfId="0" applyFont="1" applyFill="1" applyBorder="1" applyAlignment="1">
      <alignment horizontal="center" vertical="center" wrapText="1" readingOrder="1"/>
    </xf>
    <xf numFmtId="165" fontId="4" fillId="3" borderId="1" xfId="0" applyNumberFormat="1" applyFont="1" applyFill="1" applyBorder="1" applyAlignment="1">
      <alignment horizontal="center" vertical="center" wrapText="1" readingOrder="1"/>
    </xf>
    <xf numFmtId="0" fontId="4" fillId="4" borderId="1" xfId="0" applyFont="1" applyFill="1" applyBorder="1" applyAlignment="1">
      <alignment horizontal="center" vertical="center" wrapText="1" readingOrder="1"/>
    </xf>
    <xf numFmtId="165" fontId="4" fillId="4" borderId="1" xfId="0" applyNumberFormat="1" applyFont="1" applyFill="1" applyBorder="1" applyAlignment="1">
      <alignment horizontal="center" vertical="center" wrapText="1" readingOrder="1"/>
    </xf>
    <xf numFmtId="0" fontId="3" fillId="5" borderId="1" xfId="0" applyFont="1" applyFill="1" applyBorder="1" applyAlignment="1">
      <alignment horizontal="center" vertical="top" wrapText="1" readingOrder="1"/>
    </xf>
    <xf numFmtId="0" fontId="5" fillId="5" borderId="1" xfId="0" applyFont="1" applyFill="1" applyBorder="1" applyAlignment="1">
      <alignment horizontal="center" vertical="top" wrapText="1" readingOrder="1"/>
    </xf>
    <xf numFmtId="165" fontId="3" fillId="5" borderId="1" xfId="0" applyNumberFormat="1" applyFont="1" applyFill="1" applyBorder="1" applyAlignment="1">
      <alignment horizontal="center" vertical="top" wrapText="1" readingOrder="1"/>
    </xf>
    <xf numFmtId="0" fontId="1" fillId="0" borderId="0" xfId="0" applyFont="1" applyAlignment="1">
      <alignment horizontal="center"/>
    </xf>
    <xf numFmtId="166" fontId="3" fillId="5" borderId="1" xfId="1" applyNumberFormat="1" applyFont="1" applyFill="1" applyBorder="1" applyAlignment="1">
      <alignment horizontal="center" vertical="top" wrapText="1" readingOrder="1"/>
    </xf>
    <xf numFmtId="0" fontId="4" fillId="3" borderId="1" xfId="1" applyNumberFormat="1" applyFont="1" applyFill="1" applyBorder="1" applyAlignment="1">
      <alignment horizontal="center" vertical="center" wrapText="1" readingOrder="1"/>
    </xf>
    <xf numFmtId="0" fontId="4" fillId="4" borderId="1" xfId="1" applyNumberFormat="1" applyFont="1" applyFill="1" applyBorder="1" applyAlignment="1">
      <alignment horizontal="center" vertical="center" wrapText="1" readingOrder="1"/>
    </xf>
    <xf numFmtId="167" fontId="1" fillId="0" borderId="0" xfId="0" applyNumberFormat="1" applyFont="1"/>
    <xf numFmtId="43" fontId="3" fillId="5" borderId="1" xfId="1" applyFont="1" applyFill="1" applyBorder="1" applyAlignment="1">
      <alignment horizontal="center" vertical="top" wrapText="1" readingOrder="1"/>
    </xf>
    <xf numFmtId="166" fontId="4" fillId="4" borderId="1" xfId="1" applyNumberFormat="1" applyFont="1" applyFill="1" applyBorder="1" applyAlignment="1">
      <alignment horizontal="center" vertical="center" wrapText="1" readingOrder="1"/>
    </xf>
    <xf numFmtId="43" fontId="1" fillId="0" borderId="0" xfId="0" applyNumberFormat="1" applyFont="1"/>
    <xf numFmtId="0" fontId="7" fillId="0" borderId="3" xfId="0" applyFont="1" applyBorder="1"/>
    <xf numFmtId="0" fontId="1" fillId="0" borderId="4" xfId="0" applyFont="1" applyBorder="1"/>
    <xf numFmtId="0" fontId="1" fillId="0" borderId="5" xfId="0" applyFont="1" applyBorder="1"/>
    <xf numFmtId="10" fontId="1" fillId="6" borderId="6" xfId="0" applyNumberFormat="1" applyFont="1" applyFill="1" applyBorder="1"/>
    <xf numFmtId="0" fontId="1" fillId="6" borderId="6" xfId="0" applyFont="1" applyFill="1" applyBorder="1"/>
    <xf numFmtId="9" fontId="1" fillId="6" borderId="6" xfId="0" applyNumberFormat="1" applyFont="1" applyFill="1" applyBorder="1"/>
    <xf numFmtId="0" fontId="1" fillId="0" borderId="7" xfId="0" applyFont="1" applyBorder="1"/>
    <xf numFmtId="0" fontId="1" fillId="6" borderId="8" xfId="0" applyFont="1" applyFill="1" applyBorder="1"/>
    <xf numFmtId="164" fontId="4" fillId="3" borderId="1" xfId="0" applyNumberFormat="1" applyFont="1" applyFill="1" applyBorder="1" applyAlignment="1">
      <alignment horizontal="center" vertical="center" wrapText="1" readingOrder="1"/>
    </xf>
    <xf numFmtId="0" fontId="1" fillId="0" borderId="2" xfId="0" applyFont="1" applyBorder="1" applyAlignment="1">
      <alignment vertical="top" wrapText="1"/>
    </xf>
    <xf numFmtId="0" fontId="4" fillId="3" borderId="1" xfId="0" applyFont="1" applyFill="1" applyBorder="1" applyAlignment="1">
      <alignment horizontal="center" vertical="center" wrapText="1" readingOrder="1"/>
    </xf>
    <xf numFmtId="164" fontId="4" fillId="4" borderId="1" xfId="0" applyNumberFormat="1" applyFont="1" applyFill="1" applyBorder="1" applyAlignment="1">
      <alignment horizontal="center" vertical="center" wrapText="1" readingOrder="1"/>
    </xf>
    <xf numFmtId="0" fontId="4" fillId="4" borderId="1" xfId="0" applyFont="1" applyFill="1" applyBorder="1" applyAlignment="1">
      <alignment horizontal="center" vertical="center" wrapText="1" readingOrder="1"/>
    </xf>
    <xf numFmtId="0" fontId="1" fillId="0" borderId="0" xfId="0" applyFont="1"/>
    <xf numFmtId="0" fontId="2" fillId="0" borderId="0" xfId="0" applyFont="1" applyAlignment="1">
      <alignment horizontal="center" vertical="top" wrapText="1" readingOrder="1"/>
    </xf>
    <xf numFmtId="0" fontId="3" fillId="2" borderId="1" xfId="0" applyFont="1" applyFill="1" applyBorder="1" applyAlignment="1">
      <alignment horizontal="center" vertical="center" wrapText="1" readingOrder="1"/>
    </xf>
    <xf numFmtId="3" fontId="3" fillId="5" borderId="1" xfId="1" applyNumberFormat="1" applyFont="1" applyFill="1" applyBorder="1" applyAlignment="1">
      <alignment horizontal="center" vertical="top" wrapText="1" readingOrder="1"/>
    </xf>
    <xf numFmtId="3" fontId="1" fillId="0" borderId="2" xfId="1" applyNumberFormat="1" applyFont="1" applyBorder="1" applyAlignment="1">
      <alignment horizontal="center" vertical="top" wrapText="1"/>
    </xf>
    <xf numFmtId="0" fontId="5" fillId="5" borderId="1" xfId="0" applyFont="1" applyFill="1" applyBorder="1" applyAlignment="1">
      <alignment horizontal="center" vertical="top" wrapText="1" readingOrder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5E5E5E"/>
      <rgbColor rgb="00DCDCDC"/>
      <rgbColor rgb="00D3D3D3"/>
      <rgbColor rgb="00FFFFFF"/>
      <rgbColor rgb="00EFF0F9"/>
      <rgbColor rgb="00A9E3EF"/>
      <rgbColor rgb="00330099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1131645</xdr:colOff>
      <xdr:row>4</xdr:row>
      <xdr:rowOff>100990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10</xdr:col>
      <xdr:colOff>0</xdr:colOff>
      <xdr:row>2</xdr:row>
      <xdr:rowOff>0</xdr:rowOff>
    </xdr:from>
    <xdr:to>
      <xdr:col>10</xdr:col>
      <xdr:colOff>651256</xdr:colOff>
      <xdr:row>5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W77"/>
  <sheetViews>
    <sheetView showGridLines="0" tabSelected="1" zoomScaleNormal="100" workbookViewId="0">
      <selection activeCell="C71" sqref="C71"/>
    </sheetView>
  </sheetViews>
  <sheetFormatPr defaultRowHeight="14.4" x14ac:dyDescent="0.3"/>
  <cols>
    <col min="1" max="1" width="0.6640625" customWidth="1"/>
    <col min="2" max="2" width="19.5546875" customWidth="1"/>
    <col min="3" max="3" width="13.33203125" customWidth="1"/>
    <col min="4" max="4" width="13" customWidth="1"/>
    <col min="5" max="5" width="4.6640625" customWidth="1"/>
    <col min="6" max="6" width="9" customWidth="1"/>
    <col min="7" max="7" width="7.5546875" style="9" customWidth="1"/>
    <col min="8" max="8" width="9" style="9" customWidth="1"/>
    <col min="9" max="9" width="11.5546875" customWidth="1"/>
    <col min="10" max="10" width="1.33203125" customWidth="1"/>
    <col min="11" max="11" width="15.33203125" customWidth="1"/>
    <col min="12" max="12" width="10" customWidth="1"/>
    <col min="13" max="13" width="11.6640625" customWidth="1"/>
    <col min="14" max="14" width="12.88671875" customWidth="1"/>
    <col min="15" max="15" width="3.44140625" customWidth="1"/>
    <col min="16" max="16" width="16.6640625" bestFit="1" customWidth="1"/>
    <col min="17" max="17" width="13.5546875" customWidth="1"/>
    <col min="18" max="18" width="12.109375" customWidth="1"/>
    <col min="19" max="19" width="13.44140625" customWidth="1"/>
    <col min="20" max="20" width="14.44140625" customWidth="1"/>
    <col min="22" max="22" width="4.5546875" customWidth="1"/>
  </cols>
  <sheetData>
    <row r="1" spans="2:23" ht="7.95" customHeight="1" x14ac:dyDescent="0.3"/>
    <row r="2" spans="2:23" ht="0.45" customHeight="1" x14ac:dyDescent="0.3">
      <c r="B2" s="30"/>
    </row>
    <row r="3" spans="2:23" ht="8.6999999999999993" customHeight="1" x14ac:dyDescent="0.3">
      <c r="B3" s="30"/>
      <c r="K3" s="30"/>
      <c r="L3" s="30"/>
      <c r="M3" s="30"/>
    </row>
    <row r="4" spans="2:23" ht="22.95" customHeight="1" x14ac:dyDescent="0.3">
      <c r="B4" s="30"/>
      <c r="F4" s="31" t="s">
        <v>0</v>
      </c>
      <c r="G4" s="31"/>
      <c r="H4" s="31"/>
      <c r="I4" s="30"/>
      <c r="K4" s="30"/>
      <c r="L4" s="30"/>
      <c r="M4" s="30"/>
    </row>
    <row r="5" spans="2:23" ht="7.8" customHeight="1" x14ac:dyDescent="0.3">
      <c r="B5" s="30"/>
      <c r="K5" s="30"/>
      <c r="L5" s="30"/>
      <c r="M5" s="30"/>
    </row>
    <row r="6" spans="2:23" ht="0.45" customHeight="1" x14ac:dyDescent="0.3">
      <c r="K6" s="30"/>
      <c r="L6" s="30"/>
      <c r="M6" s="30"/>
    </row>
    <row r="7" spans="2:23" ht="0.45" customHeight="1" x14ac:dyDescent="0.3"/>
    <row r="8" spans="2:23" ht="0.45" customHeight="1" x14ac:dyDescent="0.3"/>
    <row r="9" spans="2:23" ht="16.95" customHeight="1" x14ac:dyDescent="0.3">
      <c r="Q9" s="9"/>
    </row>
    <row r="10" spans="2:23" ht="2.7" customHeight="1" x14ac:dyDescent="0.3"/>
    <row r="11" spans="2:23" ht="36.6" customHeight="1" x14ac:dyDescent="0.3">
      <c r="B11" s="1" t="s">
        <v>1</v>
      </c>
      <c r="C11" s="1" t="s">
        <v>2</v>
      </c>
      <c r="D11" s="1" t="s">
        <v>3</v>
      </c>
      <c r="E11" s="32" t="s">
        <v>4</v>
      </c>
      <c r="F11" s="26"/>
      <c r="G11" s="1" t="s">
        <v>5</v>
      </c>
      <c r="H11" s="1" t="s">
        <v>6</v>
      </c>
      <c r="I11" s="32" t="s">
        <v>7</v>
      </c>
      <c r="J11" s="26"/>
      <c r="K11" s="1" t="s">
        <v>8</v>
      </c>
      <c r="L11" s="1" t="s">
        <v>9</v>
      </c>
      <c r="M11" s="1" t="s">
        <v>10</v>
      </c>
      <c r="N11" s="1" t="s">
        <v>11</v>
      </c>
      <c r="P11" s="1" t="s">
        <v>12</v>
      </c>
      <c r="Q11" s="1" t="s">
        <v>16</v>
      </c>
      <c r="R11" s="1" t="s">
        <v>13</v>
      </c>
      <c r="S11" s="1" t="s">
        <v>14</v>
      </c>
      <c r="T11" s="1" t="s">
        <v>15</v>
      </c>
    </row>
    <row r="12" spans="2:23" x14ac:dyDescent="0.3">
      <c r="B12" s="2" t="s">
        <v>17</v>
      </c>
      <c r="C12" s="2" t="s">
        <v>18</v>
      </c>
      <c r="D12" s="2" t="s">
        <v>19</v>
      </c>
      <c r="E12" s="25">
        <v>1116</v>
      </c>
      <c r="F12" s="26"/>
      <c r="G12" s="11">
        <v>2</v>
      </c>
      <c r="H12" s="11">
        <v>1.5</v>
      </c>
      <c r="I12" s="27" t="s">
        <v>20</v>
      </c>
      <c r="J12" s="26"/>
      <c r="K12" s="3">
        <v>540887</v>
      </c>
      <c r="L12" s="3" t="str">
        <f>IF(OR(D12="Lemon Leaf",D12="Lemon Leaf E",D12="Musa"),"No","Yes")</f>
        <v>Yes</v>
      </c>
      <c r="M12" s="3">
        <f>E12*3.89</f>
        <v>4341.24</v>
      </c>
      <c r="N12" s="3">
        <f>K12*0.01357*0.5</f>
        <v>3669.9182949999999</v>
      </c>
      <c r="O12" s="13"/>
      <c r="P12" s="3">
        <f>IF(K12&lt;368200,0.13*K12/1.052,IF(K12&lt;424850,0.13*(K12+28350)/1.133,IF(K12&lt;484500,0.13*(K12+52350)/1.193,0.13*(K12+24000)/1.13)))/0.13</f>
        <v>499900.00000000006</v>
      </c>
      <c r="Q12" s="3">
        <v>2400</v>
      </c>
      <c r="R12" s="3">
        <f t="shared" ref="R12:R43" si="0">M12/12</f>
        <v>361.77</v>
      </c>
      <c r="S12" s="3">
        <f t="shared" ref="S12:S43" si="1">N12/12</f>
        <v>305.82652458333331</v>
      </c>
      <c r="T12" s="3">
        <f t="shared" ref="T12:T43" si="2">$C$77*E12/12</f>
        <v>75.6648</v>
      </c>
      <c r="W12" s="13"/>
    </row>
    <row r="13" spans="2:23" x14ac:dyDescent="0.3">
      <c r="B13" s="4" t="s">
        <v>17</v>
      </c>
      <c r="C13" s="4" t="s">
        <v>21</v>
      </c>
      <c r="D13" s="4" t="s">
        <v>19</v>
      </c>
      <c r="E13" s="28">
        <v>1116</v>
      </c>
      <c r="F13" s="26"/>
      <c r="G13" s="12">
        <v>2</v>
      </c>
      <c r="H13" s="12">
        <v>1.5</v>
      </c>
      <c r="I13" s="29" t="s">
        <v>20</v>
      </c>
      <c r="J13" s="26"/>
      <c r="K13" s="5">
        <v>540887</v>
      </c>
      <c r="L13" s="5" t="str">
        <f t="shared" ref="L13:L66" si="3">IF(OR(D13="Lemon Leaf",D13="Lemon Leaf E",D13="Musa"),"No","Yes")</f>
        <v>Yes</v>
      </c>
      <c r="M13" s="5">
        <f>E13*3.89</f>
        <v>4341.24</v>
      </c>
      <c r="N13" s="5">
        <f>K13*0.01357*0.5</f>
        <v>3669.9182949999999</v>
      </c>
      <c r="P13" s="5">
        <f t="shared" ref="P13:P66" si="4">IF(K13&lt;368200,0.13*K13/1.052,IF(K13&lt;424850,0.13*(K13+28350)/1.133,IF(K13&lt;484500,0.13*(K13+52350)/1.193,0.13*(K13+24000)/1.13)))/0.13</f>
        <v>499900.00000000006</v>
      </c>
      <c r="Q13" s="5">
        <v>2400</v>
      </c>
      <c r="R13" s="5">
        <f t="shared" si="0"/>
        <v>361.77</v>
      </c>
      <c r="S13" s="5">
        <f t="shared" si="1"/>
        <v>305.82652458333331</v>
      </c>
      <c r="T13" s="5">
        <f t="shared" si="2"/>
        <v>75.6648</v>
      </c>
    </row>
    <row r="14" spans="2:23" x14ac:dyDescent="0.3">
      <c r="B14" s="2" t="s">
        <v>17</v>
      </c>
      <c r="C14" s="2" t="s">
        <v>22</v>
      </c>
      <c r="D14" s="2" t="s">
        <v>19</v>
      </c>
      <c r="E14" s="25">
        <v>1116</v>
      </c>
      <c r="F14" s="26"/>
      <c r="G14" s="11">
        <v>2</v>
      </c>
      <c r="H14" s="11">
        <v>1.5</v>
      </c>
      <c r="I14" s="27" t="s">
        <v>20</v>
      </c>
      <c r="J14" s="26"/>
      <c r="K14" s="3">
        <v>540887</v>
      </c>
      <c r="L14" s="3" t="str">
        <f t="shared" si="3"/>
        <v>Yes</v>
      </c>
      <c r="M14" s="3">
        <f>E14*3.89</f>
        <v>4341.24</v>
      </c>
      <c r="N14" s="3">
        <f t="shared" ref="N14:N66" si="5">K14*0.01357*0.5</f>
        <v>3669.9182949999999</v>
      </c>
      <c r="P14" s="3">
        <f t="shared" si="4"/>
        <v>499900.00000000006</v>
      </c>
      <c r="Q14" s="3">
        <v>2400</v>
      </c>
      <c r="R14" s="3">
        <f t="shared" si="0"/>
        <v>361.77</v>
      </c>
      <c r="S14" s="3">
        <f t="shared" si="1"/>
        <v>305.82652458333331</v>
      </c>
      <c r="T14" s="3">
        <f t="shared" si="2"/>
        <v>75.6648</v>
      </c>
    </row>
    <row r="15" spans="2:23" x14ac:dyDescent="0.3">
      <c r="B15" s="4" t="s">
        <v>17</v>
      </c>
      <c r="C15" s="4" t="s">
        <v>23</v>
      </c>
      <c r="D15" s="4" t="s">
        <v>19</v>
      </c>
      <c r="E15" s="28">
        <v>1116</v>
      </c>
      <c r="F15" s="26"/>
      <c r="G15" s="12">
        <v>2</v>
      </c>
      <c r="H15" s="12">
        <v>1.5</v>
      </c>
      <c r="I15" s="29" t="s">
        <v>20</v>
      </c>
      <c r="J15" s="26"/>
      <c r="K15" s="5">
        <v>540887</v>
      </c>
      <c r="L15" s="5" t="str">
        <f t="shared" si="3"/>
        <v>Yes</v>
      </c>
      <c r="M15" s="5">
        <f>E15*3.89</f>
        <v>4341.24</v>
      </c>
      <c r="N15" s="5">
        <f t="shared" si="5"/>
        <v>3669.9182949999999</v>
      </c>
      <c r="P15" s="5">
        <f t="shared" si="4"/>
        <v>499900.00000000006</v>
      </c>
      <c r="Q15" s="5">
        <v>2400</v>
      </c>
      <c r="R15" s="5">
        <f t="shared" si="0"/>
        <v>361.77</v>
      </c>
      <c r="S15" s="5">
        <f t="shared" si="1"/>
        <v>305.82652458333331</v>
      </c>
      <c r="T15" s="5">
        <f t="shared" si="2"/>
        <v>75.6648</v>
      </c>
    </row>
    <row r="16" spans="2:23" x14ac:dyDescent="0.3">
      <c r="B16" s="2" t="s">
        <v>17</v>
      </c>
      <c r="C16" s="2" t="s">
        <v>24</v>
      </c>
      <c r="D16" s="2" t="s">
        <v>25</v>
      </c>
      <c r="E16" s="25">
        <v>1146</v>
      </c>
      <c r="F16" s="26"/>
      <c r="G16" s="11">
        <v>2</v>
      </c>
      <c r="H16" s="11">
        <v>1.5</v>
      </c>
      <c r="I16" s="27" t="s">
        <v>20</v>
      </c>
      <c r="J16" s="26"/>
      <c r="K16" s="3">
        <v>560108</v>
      </c>
      <c r="L16" s="3" t="str">
        <f t="shared" si="3"/>
        <v>Yes</v>
      </c>
      <c r="M16" s="3">
        <f t="shared" ref="M16:M66" si="6">E16*3.89</f>
        <v>4457.9400000000005</v>
      </c>
      <c r="N16" s="3">
        <f t="shared" si="5"/>
        <v>3800.3327800000002</v>
      </c>
      <c r="P16" s="3">
        <f t="shared" si="4"/>
        <v>516909.73451327445</v>
      </c>
      <c r="Q16" s="3">
        <v>2425</v>
      </c>
      <c r="R16" s="3">
        <f t="shared" si="0"/>
        <v>371.49500000000006</v>
      </c>
      <c r="S16" s="3">
        <f t="shared" si="1"/>
        <v>316.69439833333337</v>
      </c>
      <c r="T16" s="3">
        <f t="shared" si="2"/>
        <v>77.698799999999991</v>
      </c>
    </row>
    <row r="17" spans="2:20" x14ac:dyDescent="0.3">
      <c r="B17" s="4" t="s">
        <v>26</v>
      </c>
      <c r="C17" s="4" t="s">
        <v>27</v>
      </c>
      <c r="D17" s="4" t="s">
        <v>25</v>
      </c>
      <c r="E17" s="28">
        <v>1146</v>
      </c>
      <c r="F17" s="26"/>
      <c r="G17" s="12">
        <v>2</v>
      </c>
      <c r="H17" s="12">
        <v>1.5</v>
      </c>
      <c r="I17" s="29" t="s">
        <v>20</v>
      </c>
      <c r="J17" s="26"/>
      <c r="K17" s="5">
        <v>560108</v>
      </c>
      <c r="L17" s="5" t="str">
        <f t="shared" si="3"/>
        <v>Yes</v>
      </c>
      <c r="M17" s="5">
        <f t="shared" si="6"/>
        <v>4457.9400000000005</v>
      </c>
      <c r="N17" s="5">
        <f t="shared" si="5"/>
        <v>3800.3327800000002</v>
      </c>
      <c r="P17" s="5">
        <f t="shared" si="4"/>
        <v>516909.73451327445</v>
      </c>
      <c r="Q17" s="5">
        <v>2425</v>
      </c>
      <c r="R17" s="5">
        <f t="shared" si="0"/>
        <v>371.49500000000006</v>
      </c>
      <c r="S17" s="5">
        <f t="shared" si="1"/>
        <v>316.69439833333337</v>
      </c>
      <c r="T17" s="5">
        <f t="shared" si="2"/>
        <v>77.698799999999991</v>
      </c>
    </row>
    <row r="18" spans="2:20" x14ac:dyDescent="0.3">
      <c r="B18" s="2" t="s">
        <v>17</v>
      </c>
      <c r="C18" s="2" t="s">
        <v>28</v>
      </c>
      <c r="D18" s="2" t="s">
        <v>29</v>
      </c>
      <c r="E18" s="25">
        <v>1229</v>
      </c>
      <c r="F18" s="26"/>
      <c r="G18" s="11">
        <v>2</v>
      </c>
      <c r="H18" s="11">
        <v>1.5</v>
      </c>
      <c r="I18" s="27" t="s">
        <v>20</v>
      </c>
      <c r="J18" s="26"/>
      <c r="K18" s="3">
        <v>600674</v>
      </c>
      <c r="L18" s="3" t="str">
        <f t="shared" si="3"/>
        <v>Yes</v>
      </c>
      <c r="M18" s="3">
        <f t="shared" si="6"/>
        <v>4780.8100000000004</v>
      </c>
      <c r="N18" s="3">
        <f t="shared" si="5"/>
        <v>4075.5730900000003</v>
      </c>
      <c r="P18" s="3">
        <f t="shared" si="4"/>
        <v>552808.84955752222</v>
      </c>
      <c r="Q18" s="3">
        <v>2450</v>
      </c>
      <c r="R18" s="3">
        <f t="shared" si="0"/>
        <v>398.40083333333337</v>
      </c>
      <c r="S18" s="3">
        <f t="shared" si="1"/>
        <v>339.63109083333336</v>
      </c>
      <c r="T18" s="3">
        <f t="shared" si="2"/>
        <v>83.3262</v>
      </c>
    </row>
    <row r="19" spans="2:20" x14ac:dyDescent="0.3">
      <c r="B19" s="4" t="s">
        <v>26</v>
      </c>
      <c r="C19" s="4" t="s">
        <v>30</v>
      </c>
      <c r="D19" s="4" t="s">
        <v>29</v>
      </c>
      <c r="E19" s="28">
        <v>1229</v>
      </c>
      <c r="F19" s="26"/>
      <c r="G19" s="12">
        <v>2</v>
      </c>
      <c r="H19" s="12">
        <v>1.5</v>
      </c>
      <c r="I19" s="29" t="s">
        <v>20</v>
      </c>
      <c r="J19" s="26"/>
      <c r="K19" s="5">
        <v>600674</v>
      </c>
      <c r="L19" s="5" t="str">
        <f t="shared" si="3"/>
        <v>Yes</v>
      </c>
      <c r="M19" s="5">
        <f t="shared" si="6"/>
        <v>4780.8100000000004</v>
      </c>
      <c r="N19" s="5">
        <f t="shared" si="5"/>
        <v>4075.5730900000003</v>
      </c>
      <c r="P19" s="5">
        <f t="shared" si="4"/>
        <v>552808.84955752222</v>
      </c>
      <c r="Q19" s="5">
        <v>2450</v>
      </c>
      <c r="R19" s="5">
        <f t="shared" si="0"/>
        <v>398.40083333333337</v>
      </c>
      <c r="S19" s="5">
        <f t="shared" si="1"/>
        <v>339.63109083333336</v>
      </c>
      <c r="T19" s="5">
        <f t="shared" si="2"/>
        <v>83.3262</v>
      </c>
    </row>
    <row r="20" spans="2:20" x14ac:dyDescent="0.3">
      <c r="B20" s="2" t="s">
        <v>31</v>
      </c>
      <c r="C20" s="2" t="s">
        <v>32</v>
      </c>
      <c r="D20" s="2" t="s">
        <v>33</v>
      </c>
      <c r="E20" s="25">
        <v>1402</v>
      </c>
      <c r="F20" s="26"/>
      <c r="G20" s="11">
        <v>3</v>
      </c>
      <c r="H20" s="11">
        <v>2.5</v>
      </c>
      <c r="I20" s="27" t="s">
        <v>20</v>
      </c>
      <c r="J20" s="26"/>
      <c r="K20" s="3">
        <v>655435</v>
      </c>
      <c r="L20" s="3" t="str">
        <f t="shared" si="3"/>
        <v>Yes</v>
      </c>
      <c r="M20" s="3">
        <f t="shared" si="6"/>
        <v>5453.78</v>
      </c>
      <c r="N20" s="3">
        <f t="shared" si="5"/>
        <v>4447.126475</v>
      </c>
      <c r="P20" s="3">
        <f t="shared" si="4"/>
        <v>601269.91150442476</v>
      </c>
      <c r="Q20" s="3">
        <v>2750</v>
      </c>
      <c r="R20" s="3">
        <f t="shared" si="0"/>
        <v>454.48166666666663</v>
      </c>
      <c r="S20" s="3">
        <f t="shared" si="1"/>
        <v>370.59387291666667</v>
      </c>
      <c r="T20" s="3">
        <f t="shared" si="2"/>
        <v>95.055600000000013</v>
      </c>
    </row>
    <row r="21" spans="2:20" x14ac:dyDescent="0.3">
      <c r="B21" s="4" t="s">
        <v>31</v>
      </c>
      <c r="C21" s="4" t="s">
        <v>34</v>
      </c>
      <c r="D21" s="4" t="s">
        <v>33</v>
      </c>
      <c r="E21" s="28">
        <v>1402</v>
      </c>
      <c r="F21" s="26"/>
      <c r="G21" s="12">
        <v>3</v>
      </c>
      <c r="H21" s="12">
        <v>2.5</v>
      </c>
      <c r="I21" s="29" t="s">
        <v>20</v>
      </c>
      <c r="J21" s="26"/>
      <c r="K21" s="5">
        <v>655435</v>
      </c>
      <c r="L21" s="5" t="str">
        <f t="shared" si="3"/>
        <v>Yes</v>
      </c>
      <c r="M21" s="5">
        <f t="shared" si="6"/>
        <v>5453.78</v>
      </c>
      <c r="N21" s="5">
        <f t="shared" si="5"/>
        <v>4447.126475</v>
      </c>
      <c r="P21" s="5">
        <f t="shared" si="4"/>
        <v>601269.91150442476</v>
      </c>
      <c r="Q21" s="5">
        <v>2750</v>
      </c>
      <c r="R21" s="5">
        <f t="shared" si="0"/>
        <v>454.48166666666663</v>
      </c>
      <c r="S21" s="5">
        <f t="shared" si="1"/>
        <v>370.59387291666667</v>
      </c>
      <c r="T21" s="5">
        <f t="shared" si="2"/>
        <v>95.055600000000013</v>
      </c>
    </row>
    <row r="22" spans="2:20" x14ac:dyDescent="0.3">
      <c r="B22" s="2" t="s">
        <v>35</v>
      </c>
      <c r="C22" s="2" t="s">
        <v>36</v>
      </c>
      <c r="D22" s="2" t="s">
        <v>37</v>
      </c>
      <c r="E22" s="25">
        <v>545</v>
      </c>
      <c r="F22" s="26"/>
      <c r="G22" s="11">
        <v>1</v>
      </c>
      <c r="H22" s="11">
        <v>1</v>
      </c>
      <c r="I22" s="27" t="s">
        <v>20</v>
      </c>
      <c r="J22" s="26"/>
      <c r="K22" s="3">
        <v>304975</v>
      </c>
      <c r="L22" s="3" t="str">
        <f t="shared" si="3"/>
        <v>No</v>
      </c>
      <c r="M22" s="3">
        <f t="shared" si="6"/>
        <v>2120.0500000000002</v>
      </c>
      <c r="N22" s="3">
        <f t="shared" si="5"/>
        <v>2069.2553750000002</v>
      </c>
      <c r="P22" s="3">
        <f t="shared" si="4"/>
        <v>289900.19011406845</v>
      </c>
      <c r="Q22" s="3">
        <v>1595</v>
      </c>
      <c r="R22" s="3">
        <f t="shared" si="0"/>
        <v>176.67083333333335</v>
      </c>
      <c r="S22" s="3">
        <f t="shared" si="1"/>
        <v>172.43794791666667</v>
      </c>
      <c r="T22" s="3">
        <f t="shared" si="2"/>
        <v>36.951000000000001</v>
      </c>
    </row>
    <row r="23" spans="2:20" x14ac:dyDescent="0.3">
      <c r="B23" s="4" t="s">
        <v>35</v>
      </c>
      <c r="C23" s="4" t="s">
        <v>38</v>
      </c>
      <c r="D23" s="4" t="s">
        <v>37</v>
      </c>
      <c r="E23" s="28">
        <v>545</v>
      </c>
      <c r="F23" s="26"/>
      <c r="G23" s="12">
        <v>1</v>
      </c>
      <c r="H23" s="12">
        <v>1</v>
      </c>
      <c r="I23" s="29" t="s">
        <v>20</v>
      </c>
      <c r="J23" s="26"/>
      <c r="K23" s="5">
        <v>304975</v>
      </c>
      <c r="L23" s="5" t="str">
        <f t="shared" si="3"/>
        <v>No</v>
      </c>
      <c r="M23" s="5">
        <f t="shared" si="6"/>
        <v>2120.0500000000002</v>
      </c>
      <c r="N23" s="5">
        <f t="shared" si="5"/>
        <v>2069.2553750000002</v>
      </c>
      <c r="P23" s="5">
        <f t="shared" si="4"/>
        <v>289900.19011406845</v>
      </c>
      <c r="Q23" s="5">
        <v>1595</v>
      </c>
      <c r="R23" s="5">
        <f t="shared" si="0"/>
        <v>176.67083333333335</v>
      </c>
      <c r="S23" s="5">
        <f t="shared" si="1"/>
        <v>172.43794791666667</v>
      </c>
      <c r="T23" s="5">
        <f t="shared" si="2"/>
        <v>36.951000000000001</v>
      </c>
    </row>
    <row r="24" spans="2:20" x14ac:dyDescent="0.3">
      <c r="B24" s="2" t="s">
        <v>35</v>
      </c>
      <c r="C24" s="2" t="s">
        <v>39</v>
      </c>
      <c r="D24" s="2" t="s">
        <v>37</v>
      </c>
      <c r="E24" s="25">
        <v>545</v>
      </c>
      <c r="F24" s="26"/>
      <c r="G24" s="11">
        <v>1</v>
      </c>
      <c r="H24" s="11">
        <v>1</v>
      </c>
      <c r="I24" s="27" t="s">
        <v>20</v>
      </c>
      <c r="J24" s="26"/>
      <c r="K24" s="3">
        <v>304975</v>
      </c>
      <c r="L24" s="3" t="str">
        <f t="shared" si="3"/>
        <v>No</v>
      </c>
      <c r="M24" s="3">
        <f t="shared" si="6"/>
        <v>2120.0500000000002</v>
      </c>
      <c r="N24" s="3">
        <f t="shared" si="5"/>
        <v>2069.2553750000002</v>
      </c>
      <c r="P24" s="3">
        <f t="shared" si="4"/>
        <v>289900.19011406845</v>
      </c>
      <c r="Q24" s="3">
        <v>1595</v>
      </c>
      <c r="R24" s="3">
        <f t="shared" si="0"/>
        <v>176.67083333333335</v>
      </c>
      <c r="S24" s="3">
        <f t="shared" si="1"/>
        <v>172.43794791666667</v>
      </c>
      <c r="T24" s="3">
        <f t="shared" si="2"/>
        <v>36.951000000000001</v>
      </c>
    </row>
    <row r="25" spans="2:20" x14ac:dyDescent="0.3">
      <c r="B25" s="4" t="s">
        <v>35</v>
      </c>
      <c r="C25" s="4" t="s">
        <v>40</v>
      </c>
      <c r="D25" s="4" t="s">
        <v>37</v>
      </c>
      <c r="E25" s="28">
        <v>545</v>
      </c>
      <c r="F25" s="26"/>
      <c r="G25" s="12">
        <v>1</v>
      </c>
      <c r="H25" s="12">
        <v>1</v>
      </c>
      <c r="I25" s="29" t="s">
        <v>20</v>
      </c>
      <c r="J25" s="26"/>
      <c r="K25" s="5">
        <v>304975</v>
      </c>
      <c r="L25" s="5" t="str">
        <f t="shared" si="3"/>
        <v>No</v>
      </c>
      <c r="M25" s="5">
        <f t="shared" si="6"/>
        <v>2120.0500000000002</v>
      </c>
      <c r="N25" s="5">
        <f t="shared" si="5"/>
        <v>2069.2553750000002</v>
      </c>
      <c r="P25" s="5">
        <f t="shared" si="4"/>
        <v>289900.19011406845</v>
      </c>
      <c r="Q25" s="5">
        <v>1595</v>
      </c>
      <c r="R25" s="5">
        <f t="shared" si="0"/>
        <v>176.67083333333335</v>
      </c>
      <c r="S25" s="5">
        <f t="shared" si="1"/>
        <v>172.43794791666667</v>
      </c>
      <c r="T25" s="5">
        <f t="shared" si="2"/>
        <v>36.951000000000001</v>
      </c>
    </row>
    <row r="26" spans="2:20" x14ac:dyDescent="0.3">
      <c r="B26" s="2" t="s">
        <v>35</v>
      </c>
      <c r="C26" s="2" t="s">
        <v>41</v>
      </c>
      <c r="D26" s="2" t="s">
        <v>37</v>
      </c>
      <c r="E26" s="25">
        <v>545</v>
      </c>
      <c r="F26" s="26"/>
      <c r="G26" s="11">
        <v>1</v>
      </c>
      <c r="H26" s="11">
        <v>1</v>
      </c>
      <c r="I26" s="27" t="s">
        <v>20</v>
      </c>
      <c r="J26" s="26"/>
      <c r="K26" s="3">
        <v>304975</v>
      </c>
      <c r="L26" s="3" t="str">
        <f t="shared" si="3"/>
        <v>No</v>
      </c>
      <c r="M26" s="3">
        <f t="shared" si="6"/>
        <v>2120.0500000000002</v>
      </c>
      <c r="N26" s="3">
        <f t="shared" si="5"/>
        <v>2069.2553750000002</v>
      </c>
      <c r="P26" s="3">
        <f t="shared" si="4"/>
        <v>289900.19011406845</v>
      </c>
      <c r="Q26" s="3">
        <v>1595</v>
      </c>
      <c r="R26" s="3">
        <f t="shared" si="0"/>
        <v>176.67083333333335</v>
      </c>
      <c r="S26" s="3">
        <f t="shared" si="1"/>
        <v>172.43794791666667</v>
      </c>
      <c r="T26" s="3">
        <f t="shared" si="2"/>
        <v>36.951000000000001</v>
      </c>
    </row>
    <row r="27" spans="2:20" x14ac:dyDescent="0.3">
      <c r="B27" s="4" t="s">
        <v>35</v>
      </c>
      <c r="C27" s="4" t="s">
        <v>42</v>
      </c>
      <c r="D27" s="4" t="s">
        <v>37</v>
      </c>
      <c r="E27" s="28">
        <v>545</v>
      </c>
      <c r="F27" s="26"/>
      <c r="G27" s="12">
        <v>1</v>
      </c>
      <c r="H27" s="12">
        <v>1</v>
      </c>
      <c r="I27" s="29" t="s">
        <v>20</v>
      </c>
      <c r="J27" s="26"/>
      <c r="K27" s="5">
        <v>304975</v>
      </c>
      <c r="L27" s="5" t="str">
        <f t="shared" si="3"/>
        <v>No</v>
      </c>
      <c r="M27" s="5">
        <f t="shared" si="6"/>
        <v>2120.0500000000002</v>
      </c>
      <c r="N27" s="5">
        <f t="shared" si="5"/>
        <v>2069.2553750000002</v>
      </c>
      <c r="P27" s="5">
        <f t="shared" si="4"/>
        <v>289900.19011406845</v>
      </c>
      <c r="Q27" s="5">
        <v>1595</v>
      </c>
      <c r="R27" s="5">
        <f t="shared" si="0"/>
        <v>176.67083333333335</v>
      </c>
      <c r="S27" s="5">
        <f t="shared" si="1"/>
        <v>172.43794791666667</v>
      </c>
      <c r="T27" s="5">
        <f t="shared" si="2"/>
        <v>36.951000000000001</v>
      </c>
    </row>
    <row r="28" spans="2:20" x14ac:dyDescent="0.3">
      <c r="B28" s="2" t="s">
        <v>31</v>
      </c>
      <c r="C28" s="2" t="s">
        <v>43</v>
      </c>
      <c r="D28" s="2" t="s">
        <v>37</v>
      </c>
      <c r="E28" s="25">
        <v>545</v>
      </c>
      <c r="F28" s="26"/>
      <c r="G28" s="11">
        <v>1</v>
      </c>
      <c r="H28" s="11">
        <v>1</v>
      </c>
      <c r="I28" s="27" t="s">
        <v>20</v>
      </c>
      <c r="J28" s="26"/>
      <c r="K28" s="3">
        <v>304975</v>
      </c>
      <c r="L28" s="3" t="str">
        <f t="shared" si="3"/>
        <v>No</v>
      </c>
      <c r="M28" s="3">
        <f t="shared" si="6"/>
        <v>2120.0500000000002</v>
      </c>
      <c r="N28" s="3">
        <f t="shared" si="5"/>
        <v>2069.2553750000002</v>
      </c>
      <c r="P28" s="3">
        <f t="shared" si="4"/>
        <v>289900.19011406845</v>
      </c>
      <c r="Q28" s="3">
        <v>1595</v>
      </c>
      <c r="R28" s="3">
        <f t="shared" si="0"/>
        <v>176.67083333333335</v>
      </c>
      <c r="S28" s="3">
        <f t="shared" si="1"/>
        <v>172.43794791666667</v>
      </c>
      <c r="T28" s="3">
        <f t="shared" si="2"/>
        <v>36.951000000000001</v>
      </c>
    </row>
    <row r="29" spans="2:20" x14ac:dyDescent="0.3">
      <c r="B29" s="4" t="s">
        <v>31</v>
      </c>
      <c r="C29" s="4" t="s">
        <v>44</v>
      </c>
      <c r="D29" s="4" t="s">
        <v>37</v>
      </c>
      <c r="E29" s="28">
        <v>545</v>
      </c>
      <c r="F29" s="26"/>
      <c r="G29" s="12">
        <v>1</v>
      </c>
      <c r="H29" s="12">
        <v>1</v>
      </c>
      <c r="I29" s="29" t="s">
        <v>20</v>
      </c>
      <c r="J29" s="26"/>
      <c r="K29" s="5">
        <v>304975</v>
      </c>
      <c r="L29" s="5" t="str">
        <f t="shared" si="3"/>
        <v>No</v>
      </c>
      <c r="M29" s="5">
        <f t="shared" si="6"/>
        <v>2120.0500000000002</v>
      </c>
      <c r="N29" s="5">
        <f t="shared" si="5"/>
        <v>2069.2553750000002</v>
      </c>
      <c r="P29" s="5">
        <f t="shared" si="4"/>
        <v>289900.19011406845</v>
      </c>
      <c r="Q29" s="5">
        <v>1595</v>
      </c>
      <c r="R29" s="5">
        <f t="shared" si="0"/>
        <v>176.67083333333335</v>
      </c>
      <c r="S29" s="5">
        <f t="shared" si="1"/>
        <v>172.43794791666667</v>
      </c>
      <c r="T29" s="5">
        <f t="shared" si="2"/>
        <v>36.951000000000001</v>
      </c>
    </row>
    <row r="30" spans="2:20" x14ac:dyDescent="0.3">
      <c r="B30" s="2" t="s">
        <v>31</v>
      </c>
      <c r="C30" s="2" t="s">
        <v>45</v>
      </c>
      <c r="D30" s="2" t="s">
        <v>37</v>
      </c>
      <c r="E30" s="25">
        <v>545</v>
      </c>
      <c r="F30" s="26"/>
      <c r="G30" s="11">
        <v>1</v>
      </c>
      <c r="H30" s="11">
        <v>1</v>
      </c>
      <c r="I30" s="27" t="s">
        <v>20</v>
      </c>
      <c r="J30" s="26"/>
      <c r="K30" s="3">
        <v>304975</v>
      </c>
      <c r="L30" s="3" t="str">
        <f t="shared" si="3"/>
        <v>No</v>
      </c>
      <c r="M30" s="3">
        <f t="shared" si="6"/>
        <v>2120.0500000000002</v>
      </c>
      <c r="N30" s="3">
        <f t="shared" si="5"/>
        <v>2069.2553750000002</v>
      </c>
      <c r="P30" s="3">
        <f t="shared" si="4"/>
        <v>289900.19011406845</v>
      </c>
      <c r="Q30" s="3">
        <v>1595</v>
      </c>
      <c r="R30" s="3">
        <f t="shared" si="0"/>
        <v>176.67083333333335</v>
      </c>
      <c r="S30" s="3">
        <f t="shared" si="1"/>
        <v>172.43794791666667</v>
      </c>
      <c r="T30" s="3">
        <f t="shared" si="2"/>
        <v>36.951000000000001</v>
      </c>
    </row>
    <row r="31" spans="2:20" x14ac:dyDescent="0.3">
      <c r="B31" s="4" t="s">
        <v>31</v>
      </c>
      <c r="C31" s="4" t="s">
        <v>46</v>
      </c>
      <c r="D31" s="4" t="s">
        <v>37</v>
      </c>
      <c r="E31" s="28">
        <v>545</v>
      </c>
      <c r="F31" s="26"/>
      <c r="G31" s="12">
        <v>1</v>
      </c>
      <c r="H31" s="12">
        <v>1</v>
      </c>
      <c r="I31" s="29" t="s">
        <v>20</v>
      </c>
      <c r="J31" s="26"/>
      <c r="K31" s="5">
        <v>304975</v>
      </c>
      <c r="L31" s="5" t="str">
        <f t="shared" si="3"/>
        <v>No</v>
      </c>
      <c r="M31" s="5">
        <f t="shared" si="6"/>
        <v>2120.0500000000002</v>
      </c>
      <c r="N31" s="5">
        <f t="shared" si="5"/>
        <v>2069.2553750000002</v>
      </c>
      <c r="P31" s="5">
        <f t="shared" si="4"/>
        <v>289900.19011406845</v>
      </c>
      <c r="Q31" s="5">
        <v>1595</v>
      </c>
      <c r="R31" s="5">
        <f t="shared" si="0"/>
        <v>176.67083333333335</v>
      </c>
      <c r="S31" s="5">
        <f t="shared" si="1"/>
        <v>172.43794791666667</v>
      </c>
      <c r="T31" s="5">
        <f t="shared" si="2"/>
        <v>36.951000000000001</v>
      </c>
    </row>
    <row r="32" spans="2:20" x14ac:dyDescent="0.3">
      <c r="B32" s="2" t="s">
        <v>31</v>
      </c>
      <c r="C32" s="2" t="s">
        <v>47</v>
      </c>
      <c r="D32" s="2" t="s">
        <v>37</v>
      </c>
      <c r="E32" s="25">
        <v>545</v>
      </c>
      <c r="F32" s="26"/>
      <c r="G32" s="11">
        <v>1</v>
      </c>
      <c r="H32" s="11">
        <v>1</v>
      </c>
      <c r="I32" s="27" t="s">
        <v>20</v>
      </c>
      <c r="J32" s="26"/>
      <c r="K32" s="3">
        <v>304975</v>
      </c>
      <c r="L32" s="3" t="str">
        <f t="shared" si="3"/>
        <v>No</v>
      </c>
      <c r="M32" s="3">
        <f t="shared" si="6"/>
        <v>2120.0500000000002</v>
      </c>
      <c r="N32" s="3">
        <f t="shared" si="5"/>
        <v>2069.2553750000002</v>
      </c>
      <c r="P32" s="3">
        <f t="shared" si="4"/>
        <v>289900.19011406845</v>
      </c>
      <c r="Q32" s="3">
        <v>1595</v>
      </c>
      <c r="R32" s="3">
        <f t="shared" si="0"/>
        <v>176.67083333333335</v>
      </c>
      <c r="S32" s="3">
        <f t="shared" si="1"/>
        <v>172.43794791666667</v>
      </c>
      <c r="T32" s="3">
        <f t="shared" si="2"/>
        <v>36.951000000000001</v>
      </c>
    </row>
    <row r="33" spans="2:20" x14ac:dyDescent="0.3">
      <c r="B33" s="4" t="s">
        <v>31</v>
      </c>
      <c r="C33" s="4" t="s">
        <v>48</v>
      </c>
      <c r="D33" s="4" t="s">
        <v>37</v>
      </c>
      <c r="E33" s="28">
        <v>545</v>
      </c>
      <c r="F33" s="26"/>
      <c r="G33" s="12">
        <v>1</v>
      </c>
      <c r="H33" s="12">
        <v>1</v>
      </c>
      <c r="I33" s="29" t="s">
        <v>20</v>
      </c>
      <c r="J33" s="26"/>
      <c r="K33" s="5">
        <v>304975</v>
      </c>
      <c r="L33" s="5" t="str">
        <f t="shared" si="3"/>
        <v>No</v>
      </c>
      <c r="M33" s="5">
        <f t="shared" si="6"/>
        <v>2120.0500000000002</v>
      </c>
      <c r="N33" s="5">
        <f t="shared" si="5"/>
        <v>2069.2553750000002</v>
      </c>
      <c r="P33" s="5">
        <f t="shared" si="4"/>
        <v>289900.19011406845</v>
      </c>
      <c r="Q33" s="5">
        <v>1595</v>
      </c>
      <c r="R33" s="5">
        <f t="shared" si="0"/>
        <v>176.67083333333335</v>
      </c>
      <c r="S33" s="5">
        <f t="shared" si="1"/>
        <v>172.43794791666667</v>
      </c>
      <c r="T33" s="5">
        <f t="shared" si="2"/>
        <v>36.951000000000001</v>
      </c>
    </row>
    <row r="34" spans="2:20" x14ac:dyDescent="0.3">
      <c r="B34" s="2" t="s">
        <v>31</v>
      </c>
      <c r="C34" s="2" t="s">
        <v>49</v>
      </c>
      <c r="D34" s="2" t="s">
        <v>37</v>
      </c>
      <c r="E34" s="25">
        <v>545</v>
      </c>
      <c r="F34" s="26"/>
      <c r="G34" s="11">
        <v>1</v>
      </c>
      <c r="H34" s="11">
        <v>1</v>
      </c>
      <c r="I34" s="27" t="s">
        <v>20</v>
      </c>
      <c r="J34" s="26"/>
      <c r="K34" s="3">
        <v>304975</v>
      </c>
      <c r="L34" s="3" t="str">
        <f t="shared" si="3"/>
        <v>No</v>
      </c>
      <c r="M34" s="3">
        <f t="shared" si="6"/>
        <v>2120.0500000000002</v>
      </c>
      <c r="N34" s="3">
        <f t="shared" si="5"/>
        <v>2069.2553750000002</v>
      </c>
      <c r="P34" s="3">
        <f t="shared" si="4"/>
        <v>289900.19011406845</v>
      </c>
      <c r="Q34" s="3">
        <v>1595</v>
      </c>
      <c r="R34" s="3">
        <f t="shared" si="0"/>
        <v>176.67083333333335</v>
      </c>
      <c r="S34" s="3">
        <f t="shared" si="1"/>
        <v>172.43794791666667</v>
      </c>
      <c r="T34" s="3">
        <f t="shared" si="2"/>
        <v>36.951000000000001</v>
      </c>
    </row>
    <row r="35" spans="2:20" x14ac:dyDescent="0.3">
      <c r="B35" s="4" t="s">
        <v>31</v>
      </c>
      <c r="C35" s="4" t="s">
        <v>50</v>
      </c>
      <c r="D35" s="4" t="s">
        <v>37</v>
      </c>
      <c r="E35" s="28">
        <v>545</v>
      </c>
      <c r="F35" s="26"/>
      <c r="G35" s="12">
        <v>1</v>
      </c>
      <c r="H35" s="12">
        <v>1</v>
      </c>
      <c r="I35" s="29" t="s">
        <v>20</v>
      </c>
      <c r="J35" s="26"/>
      <c r="K35" s="5">
        <v>304975</v>
      </c>
      <c r="L35" s="5" t="str">
        <f t="shared" si="3"/>
        <v>No</v>
      </c>
      <c r="M35" s="5">
        <f t="shared" si="6"/>
        <v>2120.0500000000002</v>
      </c>
      <c r="N35" s="5">
        <f t="shared" si="5"/>
        <v>2069.2553750000002</v>
      </c>
      <c r="P35" s="5">
        <f t="shared" si="4"/>
        <v>289900.19011406845</v>
      </c>
      <c r="Q35" s="5">
        <v>1595</v>
      </c>
      <c r="R35" s="5">
        <f t="shared" si="0"/>
        <v>176.67083333333335</v>
      </c>
      <c r="S35" s="5">
        <f t="shared" si="1"/>
        <v>172.43794791666667</v>
      </c>
      <c r="T35" s="5">
        <f t="shared" si="2"/>
        <v>36.951000000000001</v>
      </c>
    </row>
    <row r="36" spans="2:20" x14ac:dyDescent="0.3">
      <c r="B36" s="2" t="s">
        <v>31</v>
      </c>
      <c r="C36" s="2" t="s">
        <v>51</v>
      </c>
      <c r="D36" s="2" t="s">
        <v>52</v>
      </c>
      <c r="E36" s="25">
        <v>558</v>
      </c>
      <c r="F36" s="26"/>
      <c r="G36" s="11">
        <v>1</v>
      </c>
      <c r="H36" s="11">
        <v>1</v>
      </c>
      <c r="I36" s="27" t="s">
        <v>20</v>
      </c>
      <c r="J36" s="26"/>
      <c r="K36" s="3">
        <v>312480</v>
      </c>
      <c r="L36" s="3" t="str">
        <f t="shared" si="3"/>
        <v>No</v>
      </c>
      <c r="M36" s="3">
        <f t="shared" si="6"/>
        <v>2170.62</v>
      </c>
      <c r="N36" s="3">
        <f t="shared" si="5"/>
        <v>2120.1768000000002</v>
      </c>
      <c r="P36" s="3">
        <f t="shared" si="4"/>
        <v>297034.22053231939</v>
      </c>
      <c r="Q36" s="3">
        <v>1625</v>
      </c>
      <c r="R36" s="3">
        <f t="shared" si="0"/>
        <v>180.88499999999999</v>
      </c>
      <c r="S36" s="3">
        <f t="shared" si="1"/>
        <v>176.68140000000002</v>
      </c>
      <c r="T36" s="3">
        <f t="shared" si="2"/>
        <v>37.8324</v>
      </c>
    </row>
    <row r="37" spans="2:20" ht="22.8" x14ac:dyDescent="0.3">
      <c r="B37" s="4" t="s">
        <v>26</v>
      </c>
      <c r="C37" s="4" t="s">
        <v>53</v>
      </c>
      <c r="D37" s="4" t="s">
        <v>54</v>
      </c>
      <c r="E37" s="28">
        <v>1032</v>
      </c>
      <c r="F37" s="26"/>
      <c r="G37" s="15" t="s">
        <v>55</v>
      </c>
      <c r="H37" s="12">
        <v>1.5</v>
      </c>
      <c r="I37" s="29" t="s">
        <v>20</v>
      </c>
      <c r="J37" s="26"/>
      <c r="K37" s="5">
        <v>460530</v>
      </c>
      <c r="L37" s="5" t="str">
        <f t="shared" si="3"/>
        <v>Yes</v>
      </c>
      <c r="M37" s="5">
        <f t="shared" si="6"/>
        <v>4014.48</v>
      </c>
      <c r="N37" s="5">
        <f t="shared" si="5"/>
        <v>3124.69605</v>
      </c>
      <c r="P37" s="5">
        <f t="shared" si="4"/>
        <v>429907.79547359596</v>
      </c>
      <c r="Q37" s="5">
        <v>1900</v>
      </c>
      <c r="R37" s="5">
        <f t="shared" si="0"/>
        <v>334.54</v>
      </c>
      <c r="S37" s="5">
        <f t="shared" si="1"/>
        <v>260.39133750000002</v>
      </c>
      <c r="T37" s="5">
        <f t="shared" si="2"/>
        <v>69.9696</v>
      </c>
    </row>
    <row r="38" spans="2:20" x14ac:dyDescent="0.3">
      <c r="B38" s="2" t="s">
        <v>35</v>
      </c>
      <c r="C38" s="2" t="s">
        <v>56</v>
      </c>
      <c r="D38" s="2" t="s">
        <v>57</v>
      </c>
      <c r="E38" s="25">
        <v>500</v>
      </c>
      <c r="F38" s="26"/>
      <c r="G38" s="11">
        <v>1</v>
      </c>
      <c r="H38" s="11">
        <v>1</v>
      </c>
      <c r="I38" s="27" t="s">
        <v>20</v>
      </c>
      <c r="J38" s="26"/>
      <c r="K38" s="3">
        <v>389900</v>
      </c>
      <c r="L38" s="3" t="str">
        <f t="shared" si="3"/>
        <v>No</v>
      </c>
      <c r="M38" s="3">
        <f t="shared" si="6"/>
        <v>1945</v>
      </c>
      <c r="N38" s="3">
        <f t="shared" si="5"/>
        <v>2645.4715000000001</v>
      </c>
      <c r="P38" s="3">
        <f t="shared" si="4"/>
        <v>369152.69196822593</v>
      </c>
      <c r="Q38" s="3">
        <v>1500</v>
      </c>
      <c r="R38" s="3">
        <f t="shared" si="0"/>
        <v>162.08333333333334</v>
      </c>
      <c r="S38" s="3">
        <f t="shared" si="1"/>
        <v>220.45595833333334</v>
      </c>
      <c r="T38" s="3">
        <f t="shared" si="2"/>
        <v>33.9</v>
      </c>
    </row>
    <row r="39" spans="2:20" x14ac:dyDescent="0.3">
      <c r="B39" s="4" t="s">
        <v>35</v>
      </c>
      <c r="C39" s="4" t="s">
        <v>58</v>
      </c>
      <c r="D39" s="4" t="s">
        <v>57</v>
      </c>
      <c r="E39" s="28">
        <v>500</v>
      </c>
      <c r="F39" s="26"/>
      <c r="G39" s="12">
        <v>1</v>
      </c>
      <c r="H39" s="12">
        <v>1</v>
      </c>
      <c r="I39" s="29" t="s">
        <v>20</v>
      </c>
      <c r="J39" s="26"/>
      <c r="K39" s="5">
        <v>331415</v>
      </c>
      <c r="L39" s="5" t="str">
        <f t="shared" si="3"/>
        <v>No</v>
      </c>
      <c r="M39" s="5">
        <f t="shared" si="6"/>
        <v>1945</v>
      </c>
      <c r="N39" s="5">
        <f t="shared" si="5"/>
        <v>2248.6507750000001</v>
      </c>
      <c r="P39" s="5">
        <f t="shared" si="4"/>
        <v>315033.2699619772</v>
      </c>
      <c r="Q39" s="5">
        <v>1500</v>
      </c>
      <c r="R39" s="5">
        <f t="shared" si="0"/>
        <v>162.08333333333334</v>
      </c>
      <c r="S39" s="5">
        <f t="shared" si="1"/>
        <v>187.38756458333333</v>
      </c>
      <c r="T39" s="5">
        <f t="shared" si="2"/>
        <v>33.9</v>
      </c>
    </row>
    <row r="40" spans="2:20" x14ac:dyDescent="0.3">
      <c r="B40" s="2" t="s">
        <v>31</v>
      </c>
      <c r="C40" s="2" t="s">
        <v>59</v>
      </c>
      <c r="D40" s="2" t="s">
        <v>57</v>
      </c>
      <c r="E40" s="25">
        <v>500</v>
      </c>
      <c r="F40" s="26"/>
      <c r="G40" s="11">
        <v>1</v>
      </c>
      <c r="H40" s="11">
        <v>1</v>
      </c>
      <c r="I40" s="27" t="s">
        <v>20</v>
      </c>
      <c r="J40" s="26"/>
      <c r="K40" s="3">
        <v>331415</v>
      </c>
      <c r="L40" s="3" t="str">
        <f t="shared" si="3"/>
        <v>No</v>
      </c>
      <c r="M40" s="3">
        <f t="shared" si="6"/>
        <v>1945</v>
      </c>
      <c r="N40" s="3">
        <f t="shared" si="5"/>
        <v>2248.6507750000001</v>
      </c>
      <c r="P40" s="3">
        <f t="shared" si="4"/>
        <v>315033.2699619772</v>
      </c>
      <c r="Q40" s="3">
        <v>1500</v>
      </c>
      <c r="R40" s="3">
        <f t="shared" si="0"/>
        <v>162.08333333333334</v>
      </c>
      <c r="S40" s="3">
        <f t="shared" si="1"/>
        <v>187.38756458333333</v>
      </c>
      <c r="T40" s="3">
        <f t="shared" si="2"/>
        <v>33.9</v>
      </c>
    </row>
    <row r="41" spans="2:20" x14ac:dyDescent="0.3">
      <c r="B41" s="4" t="s">
        <v>31</v>
      </c>
      <c r="C41" s="4" t="s">
        <v>60</v>
      </c>
      <c r="D41" s="4" t="s">
        <v>57</v>
      </c>
      <c r="E41" s="28">
        <v>500</v>
      </c>
      <c r="F41" s="26"/>
      <c r="G41" s="12">
        <v>1</v>
      </c>
      <c r="H41" s="12">
        <v>1</v>
      </c>
      <c r="I41" s="29" t="s">
        <v>20</v>
      </c>
      <c r="J41" s="26"/>
      <c r="K41" s="5">
        <v>331415</v>
      </c>
      <c r="L41" s="5" t="str">
        <f t="shared" si="3"/>
        <v>No</v>
      </c>
      <c r="M41" s="5">
        <f t="shared" si="6"/>
        <v>1945</v>
      </c>
      <c r="N41" s="5">
        <f t="shared" si="5"/>
        <v>2248.6507750000001</v>
      </c>
      <c r="P41" s="5">
        <f t="shared" si="4"/>
        <v>315033.2699619772</v>
      </c>
      <c r="Q41" s="5">
        <v>1500</v>
      </c>
      <c r="R41" s="5">
        <f t="shared" si="0"/>
        <v>162.08333333333334</v>
      </c>
      <c r="S41" s="5">
        <f t="shared" si="1"/>
        <v>187.38756458333333</v>
      </c>
      <c r="T41" s="5">
        <f t="shared" si="2"/>
        <v>33.9</v>
      </c>
    </row>
    <row r="42" spans="2:20" x14ac:dyDescent="0.3">
      <c r="B42" s="2" t="s">
        <v>31</v>
      </c>
      <c r="C42" s="2" t="s">
        <v>61</v>
      </c>
      <c r="D42" s="2" t="s">
        <v>57</v>
      </c>
      <c r="E42" s="25">
        <v>500</v>
      </c>
      <c r="F42" s="26"/>
      <c r="G42" s="11">
        <v>1</v>
      </c>
      <c r="H42" s="11">
        <v>1</v>
      </c>
      <c r="I42" s="27" t="s">
        <v>20</v>
      </c>
      <c r="J42" s="26"/>
      <c r="K42" s="3">
        <v>331415</v>
      </c>
      <c r="L42" s="3" t="str">
        <f t="shared" si="3"/>
        <v>No</v>
      </c>
      <c r="M42" s="3">
        <f t="shared" si="6"/>
        <v>1945</v>
      </c>
      <c r="N42" s="3">
        <f t="shared" si="5"/>
        <v>2248.6507750000001</v>
      </c>
      <c r="P42" s="3">
        <f t="shared" si="4"/>
        <v>315033.2699619772</v>
      </c>
      <c r="Q42" s="3">
        <v>1500</v>
      </c>
      <c r="R42" s="3">
        <f t="shared" si="0"/>
        <v>162.08333333333334</v>
      </c>
      <c r="S42" s="3">
        <f t="shared" si="1"/>
        <v>187.38756458333333</v>
      </c>
      <c r="T42" s="3">
        <f t="shared" si="2"/>
        <v>33.9</v>
      </c>
    </row>
    <row r="43" spans="2:20" x14ac:dyDescent="0.3">
      <c r="B43" s="4" t="s">
        <v>31</v>
      </c>
      <c r="C43" s="4" t="s">
        <v>62</v>
      </c>
      <c r="D43" s="4" t="s">
        <v>57</v>
      </c>
      <c r="E43" s="28">
        <v>500</v>
      </c>
      <c r="F43" s="26"/>
      <c r="G43" s="12">
        <v>1</v>
      </c>
      <c r="H43" s="12">
        <v>1</v>
      </c>
      <c r="I43" s="29" t="s">
        <v>20</v>
      </c>
      <c r="J43" s="26"/>
      <c r="K43" s="5">
        <v>331415</v>
      </c>
      <c r="L43" s="5" t="str">
        <f t="shared" si="3"/>
        <v>No</v>
      </c>
      <c r="M43" s="5">
        <f t="shared" si="6"/>
        <v>1945</v>
      </c>
      <c r="N43" s="5">
        <f t="shared" si="5"/>
        <v>2248.6507750000001</v>
      </c>
      <c r="P43" s="5">
        <f t="shared" si="4"/>
        <v>315033.2699619772</v>
      </c>
      <c r="Q43" s="5">
        <v>1500</v>
      </c>
      <c r="R43" s="5">
        <f t="shared" si="0"/>
        <v>162.08333333333334</v>
      </c>
      <c r="S43" s="5">
        <f t="shared" si="1"/>
        <v>187.38756458333333</v>
      </c>
      <c r="T43" s="5">
        <f t="shared" si="2"/>
        <v>33.9</v>
      </c>
    </row>
    <row r="44" spans="2:20" x14ac:dyDescent="0.3">
      <c r="B44" s="2" t="s">
        <v>35</v>
      </c>
      <c r="C44" s="2" t="s">
        <v>63</v>
      </c>
      <c r="D44" s="2" t="s">
        <v>64</v>
      </c>
      <c r="E44" s="25">
        <v>1154</v>
      </c>
      <c r="F44" s="26"/>
      <c r="G44" s="11">
        <v>2</v>
      </c>
      <c r="H44" s="11">
        <v>2.5</v>
      </c>
      <c r="I44" s="27" t="s">
        <v>20</v>
      </c>
      <c r="J44" s="26"/>
      <c r="K44" s="3">
        <v>595000</v>
      </c>
      <c r="L44" s="3" t="str">
        <f t="shared" si="3"/>
        <v>Yes</v>
      </c>
      <c r="M44" s="3">
        <f t="shared" si="6"/>
        <v>4489.0600000000004</v>
      </c>
      <c r="N44" s="3">
        <f t="shared" si="5"/>
        <v>4037.0750000000003</v>
      </c>
      <c r="P44" s="3">
        <f t="shared" si="4"/>
        <v>547787.61061946908</v>
      </c>
      <c r="Q44" s="3">
        <v>2350</v>
      </c>
      <c r="R44" s="3">
        <f t="shared" ref="R44:R66" si="7">M44/12</f>
        <v>374.08833333333337</v>
      </c>
      <c r="S44" s="3">
        <f t="shared" ref="S44:S66" si="8">N44/12</f>
        <v>336.42291666666671</v>
      </c>
      <c r="T44" s="3">
        <f t="shared" ref="T44:T66" si="9">$C$77*E44/12</f>
        <v>78.241200000000006</v>
      </c>
    </row>
    <row r="45" spans="2:20" x14ac:dyDescent="0.3">
      <c r="B45" s="4" t="s">
        <v>35</v>
      </c>
      <c r="C45" s="4" t="s">
        <v>65</v>
      </c>
      <c r="D45" s="4" t="s">
        <v>64</v>
      </c>
      <c r="E45" s="28">
        <v>1154</v>
      </c>
      <c r="F45" s="26"/>
      <c r="G45" s="12">
        <v>2</v>
      </c>
      <c r="H45" s="12">
        <v>2.5</v>
      </c>
      <c r="I45" s="29" t="s">
        <v>20</v>
      </c>
      <c r="J45" s="26"/>
      <c r="K45" s="5">
        <v>595000</v>
      </c>
      <c r="L45" s="5" t="str">
        <f t="shared" si="3"/>
        <v>Yes</v>
      </c>
      <c r="M45" s="5">
        <f t="shared" si="6"/>
        <v>4489.0600000000004</v>
      </c>
      <c r="N45" s="5">
        <f t="shared" si="5"/>
        <v>4037.0750000000003</v>
      </c>
      <c r="P45" s="5">
        <f t="shared" si="4"/>
        <v>547787.61061946908</v>
      </c>
      <c r="Q45" s="5">
        <v>2350</v>
      </c>
      <c r="R45" s="5">
        <f t="shared" si="7"/>
        <v>374.08833333333337</v>
      </c>
      <c r="S45" s="5">
        <f t="shared" si="8"/>
        <v>336.42291666666671</v>
      </c>
      <c r="T45" s="5">
        <f t="shared" si="9"/>
        <v>78.241200000000006</v>
      </c>
    </row>
    <row r="46" spans="2:20" x14ac:dyDescent="0.3">
      <c r="B46" s="2" t="s">
        <v>35</v>
      </c>
      <c r="C46" s="2" t="s">
        <v>66</v>
      </c>
      <c r="D46" s="2" t="s">
        <v>64</v>
      </c>
      <c r="E46" s="25">
        <v>1154</v>
      </c>
      <c r="F46" s="26"/>
      <c r="G46" s="11">
        <v>2</v>
      </c>
      <c r="H46" s="11">
        <v>2.5</v>
      </c>
      <c r="I46" s="27" t="s">
        <v>20</v>
      </c>
      <c r="J46" s="26"/>
      <c r="K46" s="3">
        <v>595000</v>
      </c>
      <c r="L46" s="3" t="str">
        <f t="shared" si="3"/>
        <v>Yes</v>
      </c>
      <c r="M46" s="3">
        <f t="shared" si="6"/>
        <v>4489.0600000000004</v>
      </c>
      <c r="N46" s="3">
        <f t="shared" si="5"/>
        <v>4037.0750000000003</v>
      </c>
      <c r="P46" s="3">
        <f t="shared" si="4"/>
        <v>547787.61061946908</v>
      </c>
      <c r="Q46" s="3">
        <v>2350</v>
      </c>
      <c r="R46" s="3">
        <f t="shared" si="7"/>
        <v>374.08833333333337</v>
      </c>
      <c r="S46" s="3">
        <f t="shared" si="8"/>
        <v>336.42291666666671</v>
      </c>
      <c r="T46" s="3">
        <f t="shared" si="9"/>
        <v>78.241200000000006</v>
      </c>
    </row>
    <row r="47" spans="2:20" x14ac:dyDescent="0.3">
      <c r="B47" s="4" t="s">
        <v>35</v>
      </c>
      <c r="C47" s="4" t="s">
        <v>67</v>
      </c>
      <c r="D47" s="4" t="s">
        <v>64</v>
      </c>
      <c r="E47" s="28">
        <v>1154</v>
      </c>
      <c r="F47" s="26"/>
      <c r="G47" s="12">
        <v>2</v>
      </c>
      <c r="H47" s="12">
        <v>2.5</v>
      </c>
      <c r="I47" s="29" t="s">
        <v>20</v>
      </c>
      <c r="J47" s="26"/>
      <c r="K47" s="5">
        <v>595000</v>
      </c>
      <c r="L47" s="5" t="str">
        <f t="shared" si="3"/>
        <v>Yes</v>
      </c>
      <c r="M47" s="5">
        <f t="shared" si="6"/>
        <v>4489.0600000000004</v>
      </c>
      <c r="N47" s="5">
        <f t="shared" si="5"/>
        <v>4037.0750000000003</v>
      </c>
      <c r="P47" s="5">
        <f t="shared" si="4"/>
        <v>547787.61061946908</v>
      </c>
      <c r="Q47" s="5">
        <v>2350</v>
      </c>
      <c r="R47" s="5">
        <f t="shared" si="7"/>
        <v>374.08833333333337</v>
      </c>
      <c r="S47" s="5">
        <f t="shared" si="8"/>
        <v>336.42291666666671</v>
      </c>
      <c r="T47" s="5">
        <f t="shared" si="9"/>
        <v>78.241200000000006</v>
      </c>
    </row>
    <row r="48" spans="2:20" x14ac:dyDescent="0.3">
      <c r="B48" s="2" t="s">
        <v>35</v>
      </c>
      <c r="C48" s="2" t="s">
        <v>68</v>
      </c>
      <c r="D48" s="2" t="s">
        <v>64</v>
      </c>
      <c r="E48" s="25">
        <v>1154</v>
      </c>
      <c r="F48" s="26"/>
      <c r="G48" s="11">
        <v>2</v>
      </c>
      <c r="H48" s="11">
        <v>2.5</v>
      </c>
      <c r="I48" s="27" t="s">
        <v>20</v>
      </c>
      <c r="J48" s="26"/>
      <c r="K48" s="3">
        <v>595000</v>
      </c>
      <c r="L48" s="3" t="str">
        <f t="shared" si="3"/>
        <v>Yes</v>
      </c>
      <c r="M48" s="3">
        <f t="shared" si="6"/>
        <v>4489.0600000000004</v>
      </c>
      <c r="N48" s="3">
        <f t="shared" si="5"/>
        <v>4037.0750000000003</v>
      </c>
      <c r="P48" s="3">
        <f t="shared" si="4"/>
        <v>547787.61061946908</v>
      </c>
      <c r="Q48" s="3">
        <v>2350</v>
      </c>
      <c r="R48" s="3">
        <f t="shared" si="7"/>
        <v>374.08833333333337</v>
      </c>
      <c r="S48" s="3">
        <f t="shared" si="8"/>
        <v>336.42291666666671</v>
      </c>
      <c r="T48" s="3">
        <f t="shared" si="9"/>
        <v>78.241200000000006</v>
      </c>
    </row>
    <row r="49" spans="2:20" x14ac:dyDescent="0.3">
      <c r="B49" s="4" t="s">
        <v>35</v>
      </c>
      <c r="C49" s="4" t="s">
        <v>69</v>
      </c>
      <c r="D49" s="4" t="s">
        <v>64</v>
      </c>
      <c r="E49" s="28">
        <v>1154</v>
      </c>
      <c r="F49" s="26"/>
      <c r="G49" s="12">
        <v>2</v>
      </c>
      <c r="H49" s="12">
        <v>2.5</v>
      </c>
      <c r="I49" s="29" t="s">
        <v>20</v>
      </c>
      <c r="J49" s="26"/>
      <c r="K49" s="5">
        <v>595000</v>
      </c>
      <c r="L49" s="5" t="str">
        <f t="shared" si="3"/>
        <v>Yes</v>
      </c>
      <c r="M49" s="5">
        <f t="shared" si="6"/>
        <v>4489.0600000000004</v>
      </c>
      <c r="N49" s="5">
        <f t="shared" si="5"/>
        <v>4037.0750000000003</v>
      </c>
      <c r="P49" s="5">
        <f t="shared" si="4"/>
        <v>547787.61061946908</v>
      </c>
      <c r="Q49" s="5">
        <v>2350</v>
      </c>
      <c r="R49" s="5">
        <f t="shared" si="7"/>
        <v>374.08833333333337</v>
      </c>
      <c r="S49" s="5">
        <f t="shared" si="8"/>
        <v>336.42291666666671</v>
      </c>
      <c r="T49" s="5">
        <f t="shared" si="9"/>
        <v>78.241200000000006</v>
      </c>
    </row>
    <row r="50" spans="2:20" x14ac:dyDescent="0.3">
      <c r="B50" s="2" t="s">
        <v>35</v>
      </c>
      <c r="C50" s="2" t="s">
        <v>70</v>
      </c>
      <c r="D50" s="2" t="s">
        <v>64</v>
      </c>
      <c r="E50" s="25">
        <v>1154</v>
      </c>
      <c r="F50" s="26"/>
      <c r="G50" s="11">
        <v>2</v>
      </c>
      <c r="H50" s="11">
        <v>2.5</v>
      </c>
      <c r="I50" s="27" t="s">
        <v>20</v>
      </c>
      <c r="J50" s="26"/>
      <c r="K50" s="3">
        <v>595000</v>
      </c>
      <c r="L50" s="3" t="str">
        <f t="shared" si="3"/>
        <v>Yes</v>
      </c>
      <c r="M50" s="3">
        <f t="shared" si="6"/>
        <v>4489.0600000000004</v>
      </c>
      <c r="N50" s="3">
        <f t="shared" si="5"/>
        <v>4037.0750000000003</v>
      </c>
      <c r="P50" s="3">
        <f t="shared" si="4"/>
        <v>547787.61061946908</v>
      </c>
      <c r="Q50" s="3">
        <v>2350</v>
      </c>
      <c r="R50" s="3">
        <f t="shared" si="7"/>
        <v>374.08833333333337</v>
      </c>
      <c r="S50" s="3">
        <f t="shared" si="8"/>
        <v>336.42291666666671</v>
      </c>
      <c r="T50" s="3">
        <f t="shared" si="9"/>
        <v>78.241200000000006</v>
      </c>
    </row>
    <row r="51" spans="2:20" x14ac:dyDescent="0.3">
      <c r="B51" s="4" t="s">
        <v>35</v>
      </c>
      <c r="C51" s="4" t="s">
        <v>71</v>
      </c>
      <c r="D51" s="4" t="s">
        <v>64</v>
      </c>
      <c r="E51" s="28">
        <v>1154</v>
      </c>
      <c r="F51" s="26"/>
      <c r="G51" s="12">
        <v>2</v>
      </c>
      <c r="H51" s="12">
        <v>2.5</v>
      </c>
      <c r="I51" s="29" t="s">
        <v>20</v>
      </c>
      <c r="J51" s="26"/>
      <c r="K51" s="5">
        <v>595000</v>
      </c>
      <c r="L51" s="5" t="str">
        <f t="shared" si="3"/>
        <v>Yes</v>
      </c>
      <c r="M51" s="5">
        <f t="shared" si="6"/>
        <v>4489.0600000000004</v>
      </c>
      <c r="N51" s="5">
        <f t="shared" si="5"/>
        <v>4037.0750000000003</v>
      </c>
      <c r="P51" s="5">
        <f t="shared" si="4"/>
        <v>547787.61061946908</v>
      </c>
      <c r="Q51" s="5">
        <v>2350</v>
      </c>
      <c r="R51" s="5">
        <f t="shared" si="7"/>
        <v>374.08833333333337</v>
      </c>
      <c r="S51" s="5">
        <f t="shared" si="8"/>
        <v>336.42291666666671</v>
      </c>
      <c r="T51" s="5">
        <f t="shared" si="9"/>
        <v>78.241200000000006</v>
      </c>
    </row>
    <row r="52" spans="2:20" x14ac:dyDescent="0.3">
      <c r="B52" s="2" t="s">
        <v>31</v>
      </c>
      <c r="C52" s="2" t="s">
        <v>72</v>
      </c>
      <c r="D52" s="2" t="s">
        <v>64</v>
      </c>
      <c r="E52" s="25">
        <v>1154</v>
      </c>
      <c r="F52" s="26"/>
      <c r="G52" s="11">
        <v>2</v>
      </c>
      <c r="H52" s="11">
        <v>2.5</v>
      </c>
      <c r="I52" s="27" t="s">
        <v>20</v>
      </c>
      <c r="J52" s="26"/>
      <c r="K52" s="3">
        <v>595000</v>
      </c>
      <c r="L52" s="3" t="str">
        <f t="shared" si="3"/>
        <v>Yes</v>
      </c>
      <c r="M52" s="3">
        <f t="shared" si="6"/>
        <v>4489.0600000000004</v>
      </c>
      <c r="N52" s="3">
        <f t="shared" si="5"/>
        <v>4037.0750000000003</v>
      </c>
      <c r="P52" s="3">
        <f t="shared" si="4"/>
        <v>547787.61061946908</v>
      </c>
      <c r="Q52" s="3">
        <v>2350</v>
      </c>
      <c r="R52" s="3">
        <f t="shared" si="7"/>
        <v>374.08833333333337</v>
      </c>
      <c r="S52" s="3">
        <f t="shared" si="8"/>
        <v>336.42291666666671</v>
      </c>
      <c r="T52" s="3">
        <f t="shared" si="9"/>
        <v>78.241200000000006</v>
      </c>
    </row>
    <row r="53" spans="2:20" x14ac:dyDescent="0.3">
      <c r="B53" s="4" t="s">
        <v>31</v>
      </c>
      <c r="C53" s="4" t="s">
        <v>73</v>
      </c>
      <c r="D53" s="4" t="s">
        <v>64</v>
      </c>
      <c r="E53" s="28">
        <v>1154</v>
      </c>
      <c r="F53" s="26"/>
      <c r="G53" s="12">
        <v>2</v>
      </c>
      <c r="H53" s="12">
        <v>2.5</v>
      </c>
      <c r="I53" s="29" t="s">
        <v>20</v>
      </c>
      <c r="J53" s="26"/>
      <c r="K53" s="5">
        <v>595000</v>
      </c>
      <c r="L53" s="5" t="str">
        <f t="shared" si="3"/>
        <v>Yes</v>
      </c>
      <c r="M53" s="5">
        <f t="shared" si="6"/>
        <v>4489.0600000000004</v>
      </c>
      <c r="N53" s="5">
        <f t="shared" si="5"/>
        <v>4037.0750000000003</v>
      </c>
      <c r="P53" s="5">
        <f t="shared" si="4"/>
        <v>547787.61061946908</v>
      </c>
      <c r="Q53" s="5">
        <v>2350</v>
      </c>
      <c r="R53" s="5">
        <f t="shared" si="7"/>
        <v>374.08833333333337</v>
      </c>
      <c r="S53" s="5">
        <f t="shared" si="8"/>
        <v>336.42291666666671</v>
      </c>
      <c r="T53" s="5">
        <f t="shared" si="9"/>
        <v>78.241200000000006</v>
      </c>
    </row>
    <row r="54" spans="2:20" x14ac:dyDescent="0.3">
      <c r="B54" s="2" t="s">
        <v>31</v>
      </c>
      <c r="C54" s="2" t="s">
        <v>74</v>
      </c>
      <c r="D54" s="2" t="s">
        <v>64</v>
      </c>
      <c r="E54" s="25">
        <v>1154</v>
      </c>
      <c r="F54" s="26"/>
      <c r="G54" s="11">
        <v>2</v>
      </c>
      <c r="H54" s="11">
        <v>2.5</v>
      </c>
      <c r="I54" s="27" t="s">
        <v>20</v>
      </c>
      <c r="J54" s="26"/>
      <c r="K54" s="3">
        <v>595000</v>
      </c>
      <c r="L54" s="3" t="str">
        <f t="shared" si="3"/>
        <v>Yes</v>
      </c>
      <c r="M54" s="3">
        <f t="shared" si="6"/>
        <v>4489.0600000000004</v>
      </c>
      <c r="N54" s="3">
        <f t="shared" si="5"/>
        <v>4037.0750000000003</v>
      </c>
      <c r="P54" s="3">
        <f t="shared" si="4"/>
        <v>547787.61061946908</v>
      </c>
      <c r="Q54" s="3">
        <v>2350</v>
      </c>
      <c r="R54" s="3">
        <f t="shared" si="7"/>
        <v>374.08833333333337</v>
      </c>
      <c r="S54" s="3">
        <f t="shared" si="8"/>
        <v>336.42291666666671</v>
      </c>
      <c r="T54" s="3">
        <f t="shared" si="9"/>
        <v>78.241200000000006</v>
      </c>
    </row>
    <row r="55" spans="2:20" x14ac:dyDescent="0.3">
      <c r="B55" s="4" t="s">
        <v>31</v>
      </c>
      <c r="C55" s="4" t="s">
        <v>75</v>
      </c>
      <c r="D55" s="4" t="s">
        <v>64</v>
      </c>
      <c r="E55" s="28">
        <v>1154</v>
      </c>
      <c r="F55" s="26"/>
      <c r="G55" s="12">
        <v>2</v>
      </c>
      <c r="H55" s="12">
        <v>2.5</v>
      </c>
      <c r="I55" s="29" t="s">
        <v>20</v>
      </c>
      <c r="J55" s="26"/>
      <c r="K55" s="5">
        <v>595000</v>
      </c>
      <c r="L55" s="5" t="str">
        <f t="shared" si="3"/>
        <v>Yes</v>
      </c>
      <c r="M55" s="5">
        <f t="shared" si="6"/>
        <v>4489.0600000000004</v>
      </c>
      <c r="N55" s="5">
        <f t="shared" si="5"/>
        <v>4037.0750000000003</v>
      </c>
      <c r="P55" s="5">
        <f t="shared" si="4"/>
        <v>547787.61061946908</v>
      </c>
      <c r="Q55" s="5">
        <v>2350</v>
      </c>
      <c r="R55" s="5">
        <f t="shared" si="7"/>
        <v>374.08833333333337</v>
      </c>
      <c r="S55" s="5">
        <f t="shared" si="8"/>
        <v>336.42291666666671</v>
      </c>
      <c r="T55" s="5">
        <f t="shared" si="9"/>
        <v>78.241200000000006</v>
      </c>
    </row>
    <row r="56" spans="2:20" x14ac:dyDescent="0.3">
      <c r="B56" s="2" t="s">
        <v>31</v>
      </c>
      <c r="C56" s="2" t="s">
        <v>76</v>
      </c>
      <c r="D56" s="2" t="s">
        <v>64</v>
      </c>
      <c r="E56" s="25">
        <v>1154</v>
      </c>
      <c r="F56" s="26"/>
      <c r="G56" s="11">
        <v>2</v>
      </c>
      <c r="H56" s="11">
        <v>2.5</v>
      </c>
      <c r="I56" s="27" t="s">
        <v>20</v>
      </c>
      <c r="J56" s="26"/>
      <c r="K56" s="3">
        <v>595000</v>
      </c>
      <c r="L56" s="3" t="str">
        <f t="shared" si="3"/>
        <v>Yes</v>
      </c>
      <c r="M56" s="3">
        <f t="shared" si="6"/>
        <v>4489.0600000000004</v>
      </c>
      <c r="N56" s="3">
        <f t="shared" si="5"/>
        <v>4037.0750000000003</v>
      </c>
      <c r="P56" s="3">
        <f t="shared" si="4"/>
        <v>547787.61061946908</v>
      </c>
      <c r="Q56" s="3">
        <v>2350</v>
      </c>
      <c r="R56" s="3">
        <f t="shared" si="7"/>
        <v>374.08833333333337</v>
      </c>
      <c r="S56" s="3">
        <f t="shared" si="8"/>
        <v>336.42291666666671</v>
      </c>
      <c r="T56" s="3">
        <f t="shared" si="9"/>
        <v>78.241200000000006</v>
      </c>
    </row>
    <row r="57" spans="2:20" x14ac:dyDescent="0.3">
      <c r="B57" s="4" t="s">
        <v>31</v>
      </c>
      <c r="C57" s="4" t="s">
        <v>77</v>
      </c>
      <c r="D57" s="4" t="s">
        <v>64</v>
      </c>
      <c r="E57" s="28">
        <v>1154</v>
      </c>
      <c r="F57" s="26"/>
      <c r="G57" s="12">
        <v>2</v>
      </c>
      <c r="H57" s="12">
        <v>2.5</v>
      </c>
      <c r="I57" s="29" t="s">
        <v>20</v>
      </c>
      <c r="J57" s="26"/>
      <c r="K57" s="5">
        <v>595000</v>
      </c>
      <c r="L57" s="5" t="str">
        <f t="shared" si="3"/>
        <v>Yes</v>
      </c>
      <c r="M57" s="5">
        <f t="shared" si="6"/>
        <v>4489.0600000000004</v>
      </c>
      <c r="N57" s="5">
        <f t="shared" si="5"/>
        <v>4037.0750000000003</v>
      </c>
      <c r="P57" s="5">
        <f t="shared" si="4"/>
        <v>547787.61061946908</v>
      </c>
      <c r="Q57" s="5">
        <v>2350</v>
      </c>
      <c r="R57" s="5">
        <f t="shared" si="7"/>
        <v>374.08833333333337</v>
      </c>
      <c r="S57" s="5">
        <f t="shared" si="8"/>
        <v>336.42291666666671</v>
      </c>
      <c r="T57" s="5">
        <f t="shared" si="9"/>
        <v>78.241200000000006</v>
      </c>
    </row>
    <row r="58" spans="2:20" x14ac:dyDescent="0.3">
      <c r="B58" s="2" t="s">
        <v>31</v>
      </c>
      <c r="C58" s="2" t="s">
        <v>78</v>
      </c>
      <c r="D58" s="2" t="s">
        <v>64</v>
      </c>
      <c r="E58" s="25">
        <v>1154</v>
      </c>
      <c r="F58" s="26"/>
      <c r="G58" s="11">
        <v>2</v>
      </c>
      <c r="H58" s="11">
        <v>2.5</v>
      </c>
      <c r="I58" s="27" t="s">
        <v>20</v>
      </c>
      <c r="J58" s="26"/>
      <c r="K58" s="3">
        <v>595000</v>
      </c>
      <c r="L58" s="3" t="str">
        <f t="shared" si="3"/>
        <v>Yes</v>
      </c>
      <c r="M58" s="3">
        <f t="shared" si="6"/>
        <v>4489.0600000000004</v>
      </c>
      <c r="N58" s="3">
        <f t="shared" si="5"/>
        <v>4037.0750000000003</v>
      </c>
      <c r="P58" s="3">
        <f t="shared" si="4"/>
        <v>547787.61061946908</v>
      </c>
      <c r="Q58" s="3">
        <v>2350</v>
      </c>
      <c r="R58" s="3">
        <f t="shared" si="7"/>
        <v>374.08833333333337</v>
      </c>
      <c r="S58" s="3">
        <f t="shared" si="8"/>
        <v>336.42291666666671</v>
      </c>
      <c r="T58" s="3">
        <f t="shared" si="9"/>
        <v>78.241200000000006</v>
      </c>
    </row>
    <row r="59" spans="2:20" x14ac:dyDescent="0.3">
      <c r="B59" s="4" t="s">
        <v>31</v>
      </c>
      <c r="C59" s="4" t="s">
        <v>79</v>
      </c>
      <c r="D59" s="4" t="s">
        <v>64</v>
      </c>
      <c r="E59" s="28">
        <v>1154</v>
      </c>
      <c r="F59" s="26"/>
      <c r="G59" s="12">
        <v>2</v>
      </c>
      <c r="H59" s="12">
        <v>2.5</v>
      </c>
      <c r="I59" s="29" t="s">
        <v>20</v>
      </c>
      <c r="J59" s="26"/>
      <c r="K59" s="5">
        <v>595000</v>
      </c>
      <c r="L59" s="5" t="str">
        <f t="shared" si="3"/>
        <v>Yes</v>
      </c>
      <c r="M59" s="5">
        <f t="shared" si="6"/>
        <v>4489.0600000000004</v>
      </c>
      <c r="N59" s="5">
        <f t="shared" si="5"/>
        <v>4037.0750000000003</v>
      </c>
      <c r="P59" s="5">
        <f t="shared" si="4"/>
        <v>547787.61061946908</v>
      </c>
      <c r="Q59" s="5">
        <v>2350</v>
      </c>
      <c r="R59" s="5">
        <f t="shared" si="7"/>
        <v>374.08833333333337</v>
      </c>
      <c r="S59" s="5">
        <f t="shared" si="8"/>
        <v>336.42291666666671</v>
      </c>
      <c r="T59" s="5">
        <f t="shared" si="9"/>
        <v>78.241200000000006</v>
      </c>
    </row>
    <row r="60" spans="2:20" x14ac:dyDescent="0.3">
      <c r="B60" s="2" t="s">
        <v>35</v>
      </c>
      <c r="C60" s="2" t="s">
        <v>80</v>
      </c>
      <c r="D60" s="2" t="s">
        <v>81</v>
      </c>
      <c r="E60" s="25">
        <v>1161</v>
      </c>
      <c r="F60" s="26"/>
      <c r="G60" s="11">
        <v>2</v>
      </c>
      <c r="H60" s="11">
        <v>2.5</v>
      </c>
      <c r="I60" s="27" t="s">
        <v>20</v>
      </c>
      <c r="J60" s="26"/>
      <c r="K60" s="3">
        <v>599990</v>
      </c>
      <c r="L60" s="3" t="str">
        <f t="shared" si="3"/>
        <v>Yes</v>
      </c>
      <c r="M60" s="3">
        <f t="shared" si="6"/>
        <v>4516.29</v>
      </c>
      <c r="N60" s="3">
        <f t="shared" si="5"/>
        <v>4070.9321500000001</v>
      </c>
      <c r="P60" s="3">
        <f t="shared" si="4"/>
        <v>552203.53982300882</v>
      </c>
      <c r="Q60" s="3">
        <v>2375</v>
      </c>
      <c r="R60" s="3">
        <f t="shared" si="7"/>
        <v>376.35750000000002</v>
      </c>
      <c r="S60" s="3">
        <f t="shared" si="8"/>
        <v>339.24434583333334</v>
      </c>
      <c r="T60" s="3">
        <f t="shared" si="9"/>
        <v>78.715800000000002</v>
      </c>
    </row>
    <row r="61" spans="2:20" x14ac:dyDescent="0.3">
      <c r="B61" s="4" t="s">
        <v>31</v>
      </c>
      <c r="C61" s="4" t="s">
        <v>82</v>
      </c>
      <c r="D61" s="4" t="s">
        <v>81</v>
      </c>
      <c r="E61" s="28">
        <v>1161</v>
      </c>
      <c r="F61" s="26"/>
      <c r="G61" s="12">
        <v>2</v>
      </c>
      <c r="H61" s="12">
        <v>2.5</v>
      </c>
      <c r="I61" s="29" t="s">
        <v>20</v>
      </c>
      <c r="J61" s="26"/>
      <c r="K61" s="5">
        <v>599990</v>
      </c>
      <c r="L61" s="5" t="str">
        <f t="shared" si="3"/>
        <v>Yes</v>
      </c>
      <c r="M61" s="5">
        <f t="shared" si="6"/>
        <v>4516.29</v>
      </c>
      <c r="N61" s="5">
        <f t="shared" si="5"/>
        <v>4070.9321500000001</v>
      </c>
      <c r="P61" s="5">
        <f t="shared" si="4"/>
        <v>552203.53982300882</v>
      </c>
      <c r="Q61" s="5">
        <v>2375</v>
      </c>
      <c r="R61" s="5">
        <f t="shared" si="7"/>
        <v>376.35750000000002</v>
      </c>
      <c r="S61" s="5">
        <f t="shared" si="8"/>
        <v>339.24434583333334</v>
      </c>
      <c r="T61" s="5">
        <f t="shared" si="9"/>
        <v>78.715800000000002</v>
      </c>
    </row>
    <row r="62" spans="2:20" x14ac:dyDescent="0.3">
      <c r="B62" s="2" t="s">
        <v>31</v>
      </c>
      <c r="C62" s="2" t="s">
        <v>83</v>
      </c>
      <c r="D62" s="2" t="s">
        <v>81</v>
      </c>
      <c r="E62" s="25">
        <v>1161</v>
      </c>
      <c r="F62" s="26"/>
      <c r="G62" s="11">
        <v>2</v>
      </c>
      <c r="H62" s="11">
        <v>2.5</v>
      </c>
      <c r="I62" s="27" t="s">
        <v>20</v>
      </c>
      <c r="J62" s="26"/>
      <c r="K62" s="3">
        <v>599990</v>
      </c>
      <c r="L62" s="3" t="str">
        <f t="shared" si="3"/>
        <v>Yes</v>
      </c>
      <c r="M62" s="3">
        <f t="shared" si="6"/>
        <v>4516.29</v>
      </c>
      <c r="N62" s="3">
        <f t="shared" si="5"/>
        <v>4070.9321500000001</v>
      </c>
      <c r="P62" s="3">
        <f t="shared" si="4"/>
        <v>552203.53982300882</v>
      </c>
      <c r="Q62" s="3">
        <v>2375</v>
      </c>
      <c r="R62" s="3">
        <f t="shared" si="7"/>
        <v>376.35750000000002</v>
      </c>
      <c r="S62" s="3">
        <f t="shared" si="8"/>
        <v>339.24434583333334</v>
      </c>
      <c r="T62" s="3">
        <f t="shared" si="9"/>
        <v>78.715800000000002</v>
      </c>
    </row>
    <row r="63" spans="2:20" x14ac:dyDescent="0.3">
      <c r="B63" s="4" t="s">
        <v>35</v>
      </c>
      <c r="C63" s="4" t="s">
        <v>84</v>
      </c>
      <c r="D63" s="4" t="s">
        <v>85</v>
      </c>
      <c r="E63" s="28">
        <v>1237</v>
      </c>
      <c r="F63" s="26"/>
      <c r="G63" s="12">
        <v>2</v>
      </c>
      <c r="H63" s="12">
        <v>2.5</v>
      </c>
      <c r="I63" s="29" t="s">
        <v>20</v>
      </c>
      <c r="J63" s="26"/>
      <c r="K63" s="5">
        <v>618000</v>
      </c>
      <c r="L63" s="5" t="str">
        <f t="shared" si="3"/>
        <v>Yes</v>
      </c>
      <c r="M63" s="5">
        <f t="shared" si="6"/>
        <v>4811.93</v>
      </c>
      <c r="N63" s="5">
        <f t="shared" si="5"/>
        <v>4193.13</v>
      </c>
      <c r="P63" s="5">
        <f t="shared" si="4"/>
        <v>568141.5929203541</v>
      </c>
      <c r="Q63" s="5">
        <v>2400</v>
      </c>
      <c r="R63" s="5">
        <f t="shared" si="7"/>
        <v>400.99416666666667</v>
      </c>
      <c r="S63" s="5">
        <f t="shared" si="8"/>
        <v>349.42750000000001</v>
      </c>
      <c r="T63" s="5">
        <f t="shared" si="9"/>
        <v>83.868600000000001</v>
      </c>
    </row>
    <row r="64" spans="2:20" x14ac:dyDescent="0.3">
      <c r="B64" s="2" t="s">
        <v>35</v>
      </c>
      <c r="C64" s="2" t="s">
        <v>86</v>
      </c>
      <c r="D64" s="2" t="s">
        <v>85</v>
      </c>
      <c r="E64" s="25">
        <v>1237</v>
      </c>
      <c r="F64" s="26"/>
      <c r="G64" s="11">
        <v>2</v>
      </c>
      <c r="H64" s="11">
        <v>2.5</v>
      </c>
      <c r="I64" s="27" t="s">
        <v>20</v>
      </c>
      <c r="J64" s="26"/>
      <c r="K64" s="3">
        <v>618000</v>
      </c>
      <c r="L64" s="3" t="str">
        <f t="shared" si="3"/>
        <v>Yes</v>
      </c>
      <c r="M64" s="3">
        <f t="shared" si="6"/>
        <v>4811.93</v>
      </c>
      <c r="N64" s="3">
        <f t="shared" si="5"/>
        <v>4193.13</v>
      </c>
      <c r="P64" s="3">
        <f t="shared" si="4"/>
        <v>568141.5929203541</v>
      </c>
      <c r="Q64" s="3">
        <v>2400</v>
      </c>
      <c r="R64" s="3">
        <f t="shared" si="7"/>
        <v>400.99416666666667</v>
      </c>
      <c r="S64" s="3">
        <f t="shared" si="8"/>
        <v>349.42750000000001</v>
      </c>
      <c r="T64" s="3">
        <f t="shared" si="9"/>
        <v>83.868600000000001</v>
      </c>
    </row>
    <row r="65" spans="2:20" x14ac:dyDescent="0.3">
      <c r="B65" s="4" t="s">
        <v>31</v>
      </c>
      <c r="C65" s="4" t="s">
        <v>87</v>
      </c>
      <c r="D65" s="4" t="s">
        <v>88</v>
      </c>
      <c r="E65" s="28">
        <v>1294</v>
      </c>
      <c r="F65" s="26"/>
      <c r="G65" s="12">
        <v>3</v>
      </c>
      <c r="H65" s="12">
        <v>2.5</v>
      </c>
      <c r="I65" s="29" t="s">
        <v>20</v>
      </c>
      <c r="J65" s="26"/>
      <c r="K65" s="5">
        <v>604945</v>
      </c>
      <c r="L65" s="5" t="str">
        <f t="shared" si="3"/>
        <v>Yes</v>
      </c>
      <c r="M65" s="5">
        <f t="shared" si="6"/>
        <v>5033.66</v>
      </c>
      <c r="N65" s="5">
        <f t="shared" si="5"/>
        <v>4104.5518250000005</v>
      </c>
      <c r="P65" s="5">
        <f t="shared" si="4"/>
        <v>556588.49557522137</v>
      </c>
      <c r="Q65" s="5">
        <v>2700</v>
      </c>
      <c r="R65" s="5">
        <f t="shared" si="7"/>
        <v>419.47166666666664</v>
      </c>
      <c r="S65" s="5">
        <f t="shared" si="8"/>
        <v>342.04598541666672</v>
      </c>
      <c r="T65" s="5">
        <f t="shared" si="9"/>
        <v>87.733199999999997</v>
      </c>
    </row>
    <row r="66" spans="2:20" x14ac:dyDescent="0.3">
      <c r="B66" s="2" t="s">
        <v>31</v>
      </c>
      <c r="C66" s="2" t="s">
        <v>89</v>
      </c>
      <c r="D66" s="2" t="s">
        <v>88</v>
      </c>
      <c r="E66" s="25">
        <v>1294</v>
      </c>
      <c r="F66" s="26"/>
      <c r="G66" s="11">
        <v>3</v>
      </c>
      <c r="H66" s="11">
        <v>2.5</v>
      </c>
      <c r="I66" s="27" t="s">
        <v>20</v>
      </c>
      <c r="J66" s="26"/>
      <c r="K66" s="3">
        <v>604945</v>
      </c>
      <c r="L66" s="3" t="str">
        <f t="shared" si="3"/>
        <v>Yes</v>
      </c>
      <c r="M66" s="3">
        <f t="shared" si="6"/>
        <v>5033.66</v>
      </c>
      <c r="N66" s="3">
        <f t="shared" si="5"/>
        <v>4104.5518250000005</v>
      </c>
      <c r="P66" s="3">
        <f t="shared" si="4"/>
        <v>556588.49557522137</v>
      </c>
      <c r="Q66" s="3">
        <v>2700</v>
      </c>
      <c r="R66" s="3">
        <f t="shared" si="7"/>
        <v>419.47166666666664</v>
      </c>
      <c r="S66" s="3">
        <f t="shared" si="8"/>
        <v>342.04598541666672</v>
      </c>
      <c r="T66" s="3">
        <f t="shared" si="9"/>
        <v>87.733199999999997</v>
      </c>
    </row>
    <row r="67" spans="2:20" x14ac:dyDescent="0.3">
      <c r="B67" s="6" t="s">
        <v>90</v>
      </c>
      <c r="C67" s="6">
        <v>55</v>
      </c>
      <c r="D67" s="7" t="s">
        <v>91</v>
      </c>
      <c r="E67" s="33">
        <v>51247</v>
      </c>
      <c r="F67" s="34"/>
      <c r="G67" s="10"/>
      <c r="H67" s="10"/>
      <c r="I67" s="35" t="s">
        <v>91</v>
      </c>
      <c r="J67" s="26"/>
      <c r="K67" s="8">
        <v>26869953</v>
      </c>
      <c r="L67" s="8"/>
      <c r="M67" s="8">
        <f>SUM(M12:M66)</f>
        <v>199350.83000000002</v>
      </c>
      <c r="N67" s="8">
        <f>SUM(N12:N66)</f>
        <v>180830.27144500008</v>
      </c>
      <c r="P67" s="14">
        <f>SUM(P12:P66)</f>
        <v>24742113.276903134</v>
      </c>
      <c r="Q67" s="14">
        <f>SUM(Q12:Q66)</f>
        <v>114630</v>
      </c>
      <c r="R67" s="14">
        <f t="shared" ref="R67:T67" si="10">SUM(R12:R66)</f>
        <v>16612.569166666668</v>
      </c>
      <c r="S67" s="14">
        <f t="shared" si="10"/>
        <v>15069.189287083327</v>
      </c>
      <c r="T67" s="14">
        <f t="shared" si="10"/>
        <v>3474.5465999999997</v>
      </c>
    </row>
    <row r="68" spans="2:20" ht="0" hidden="1" customHeight="1" x14ac:dyDescent="0.3">
      <c r="Q68" t="e">
        <f>IF(G68=2,E68*#REF!,IF(G68=1,E68*#REF!,#REF!*E68))</f>
        <v>#REF!</v>
      </c>
    </row>
    <row r="70" spans="2:20" x14ac:dyDescent="0.3">
      <c r="R70" s="16"/>
      <c r="S70" s="16"/>
      <c r="T70" s="16"/>
    </row>
    <row r="72" spans="2:20" ht="24" hidden="1" customHeight="1" thickBot="1" x14ac:dyDescent="0.35"/>
    <row r="73" spans="2:20" hidden="1" x14ac:dyDescent="0.3">
      <c r="B73" s="17" t="s">
        <v>92</v>
      </c>
      <c r="C73" s="18"/>
    </row>
    <row r="74" spans="2:20" hidden="1" x14ac:dyDescent="0.3">
      <c r="B74" s="19" t="s">
        <v>96</v>
      </c>
      <c r="C74" s="20">
        <v>0.04</v>
      </c>
    </row>
    <row r="75" spans="2:20" hidden="1" x14ac:dyDescent="0.3">
      <c r="B75" s="19" t="s">
        <v>93</v>
      </c>
      <c r="C75" s="21">
        <v>30</v>
      </c>
    </row>
    <row r="76" spans="2:20" hidden="1" x14ac:dyDescent="0.3">
      <c r="B76" s="19" t="s">
        <v>95</v>
      </c>
      <c r="C76" s="22">
        <v>0.2</v>
      </c>
    </row>
    <row r="77" spans="2:20" ht="15" hidden="1" thickBot="1" x14ac:dyDescent="0.35">
      <c r="B77" s="23" t="s">
        <v>94</v>
      </c>
      <c r="C77" s="24">
        <f>0.0678*12</f>
        <v>0.81359999999999999</v>
      </c>
    </row>
  </sheetData>
  <mergeCells count="117">
    <mergeCell ref="E66:F66"/>
    <mergeCell ref="I66:J66"/>
    <mergeCell ref="E67:F67"/>
    <mergeCell ref="I67:J67"/>
    <mergeCell ref="E64:F64"/>
    <mergeCell ref="I64:J64"/>
    <mergeCell ref="E65:F65"/>
    <mergeCell ref="I65:J65"/>
    <mergeCell ref="E62:F62"/>
    <mergeCell ref="I62:J62"/>
    <mergeCell ref="E63:F63"/>
    <mergeCell ref="I63:J63"/>
    <mergeCell ref="E60:F60"/>
    <mergeCell ref="I60:J60"/>
    <mergeCell ref="E61:F61"/>
    <mergeCell ref="I61:J61"/>
    <mergeCell ref="E58:F58"/>
    <mergeCell ref="I58:J58"/>
    <mergeCell ref="E59:F59"/>
    <mergeCell ref="I59:J59"/>
    <mergeCell ref="E56:F56"/>
    <mergeCell ref="I56:J56"/>
    <mergeCell ref="E57:F57"/>
    <mergeCell ref="I57:J57"/>
    <mergeCell ref="E54:F54"/>
    <mergeCell ref="I54:J54"/>
    <mergeCell ref="E55:F55"/>
    <mergeCell ref="I55:J55"/>
    <mergeCell ref="E52:F52"/>
    <mergeCell ref="I52:J52"/>
    <mergeCell ref="E53:F53"/>
    <mergeCell ref="I53:J53"/>
    <mergeCell ref="E50:F50"/>
    <mergeCell ref="I50:J50"/>
    <mergeCell ref="E51:F51"/>
    <mergeCell ref="I51:J51"/>
    <mergeCell ref="E48:F48"/>
    <mergeCell ref="I48:J48"/>
    <mergeCell ref="E49:F49"/>
    <mergeCell ref="I49:J49"/>
    <mergeCell ref="E46:F46"/>
    <mergeCell ref="I46:J46"/>
    <mergeCell ref="E47:F47"/>
    <mergeCell ref="I47:J47"/>
    <mergeCell ref="E44:F44"/>
    <mergeCell ref="I44:J44"/>
    <mergeCell ref="E45:F45"/>
    <mergeCell ref="I45:J45"/>
    <mergeCell ref="E42:F42"/>
    <mergeCell ref="I42:J42"/>
    <mergeCell ref="E43:F43"/>
    <mergeCell ref="I43:J43"/>
    <mergeCell ref="E40:F40"/>
    <mergeCell ref="I40:J40"/>
    <mergeCell ref="E41:F41"/>
    <mergeCell ref="I41:J41"/>
    <mergeCell ref="E38:F38"/>
    <mergeCell ref="I38:J38"/>
    <mergeCell ref="E39:F39"/>
    <mergeCell ref="I39:J39"/>
    <mergeCell ref="E36:F36"/>
    <mergeCell ref="I36:J36"/>
    <mergeCell ref="E37:F37"/>
    <mergeCell ref="I37:J37"/>
    <mergeCell ref="E34:F34"/>
    <mergeCell ref="I34:J34"/>
    <mergeCell ref="E35:F35"/>
    <mergeCell ref="I35:J35"/>
    <mergeCell ref="E32:F32"/>
    <mergeCell ref="I32:J32"/>
    <mergeCell ref="E33:F33"/>
    <mergeCell ref="I33:J33"/>
    <mergeCell ref="E30:F30"/>
    <mergeCell ref="I30:J30"/>
    <mergeCell ref="E31:F31"/>
    <mergeCell ref="I31:J31"/>
    <mergeCell ref="E28:F28"/>
    <mergeCell ref="I28:J28"/>
    <mergeCell ref="E29:F29"/>
    <mergeCell ref="I29:J29"/>
    <mergeCell ref="E26:F26"/>
    <mergeCell ref="I26:J26"/>
    <mergeCell ref="E27:F27"/>
    <mergeCell ref="I27:J27"/>
    <mergeCell ref="E24:F24"/>
    <mergeCell ref="I24:J24"/>
    <mergeCell ref="E25:F25"/>
    <mergeCell ref="I25:J25"/>
    <mergeCell ref="E22:F22"/>
    <mergeCell ref="I22:J22"/>
    <mergeCell ref="E23:F23"/>
    <mergeCell ref="I23:J23"/>
    <mergeCell ref="E20:F20"/>
    <mergeCell ref="I20:J20"/>
    <mergeCell ref="E21:F21"/>
    <mergeCell ref="I21:J21"/>
    <mergeCell ref="E18:F18"/>
    <mergeCell ref="I18:J18"/>
    <mergeCell ref="E19:F19"/>
    <mergeCell ref="I19:J19"/>
    <mergeCell ref="E16:F16"/>
    <mergeCell ref="I16:J16"/>
    <mergeCell ref="E17:F17"/>
    <mergeCell ref="I17:J17"/>
    <mergeCell ref="E14:F14"/>
    <mergeCell ref="I14:J14"/>
    <mergeCell ref="E15:F15"/>
    <mergeCell ref="I15:J15"/>
    <mergeCell ref="E12:F12"/>
    <mergeCell ref="I12:J12"/>
    <mergeCell ref="E13:F13"/>
    <mergeCell ref="I13:J13"/>
    <mergeCell ref="B2:B5"/>
    <mergeCell ref="K3:M6"/>
    <mergeCell ref="F4:I4"/>
    <mergeCell ref="E11:F11"/>
    <mergeCell ref="I11:J11"/>
  </mergeCells>
  <pageMargins left="0" right="0" top="0" bottom="0.54167007874015705" header="0" footer="0"/>
  <pageSetup orientation="landscape" horizontalDpi="300" verticalDpi="300"/>
  <headerFooter alignWithMargins="0">
    <oddFooter>&amp;R&amp;"Verdana,Regular"&amp;9 page:1/1 
&amp;"-,Regular"4/23/2026 10:27 AM</oddFooter>
  </headerFooter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cb622f6-5756-4d7e-96e9-0acc894ba19a">
      <Terms xmlns="http://schemas.microsoft.com/office/infopath/2007/PartnerControls"/>
    </lcf76f155ced4ddcb4097134ff3c332f>
    <TaxCatchAll xmlns="8d85ef57-6b2c-4c14-a587-8f0ce96f282b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1B2045363E2754FAA9FFF040E6E2E30" ma:contentTypeVersion="14" ma:contentTypeDescription="Create a new document." ma:contentTypeScope="" ma:versionID="43e385ef2488b6bc7d25f0bd7139e288">
  <xsd:schema xmlns:xsd="http://www.w3.org/2001/XMLSchema" xmlns:xs="http://www.w3.org/2001/XMLSchema" xmlns:p="http://schemas.microsoft.com/office/2006/metadata/properties" xmlns:ns2="8cb622f6-5756-4d7e-96e9-0acc894ba19a" xmlns:ns3="8d85ef57-6b2c-4c14-a587-8f0ce96f282b" targetNamespace="http://schemas.microsoft.com/office/2006/metadata/properties" ma:root="true" ma:fieldsID="0d4b3706425fa5601550f7cc3e38f8ad" ns2:_="" ns3:_="">
    <xsd:import namespace="8cb622f6-5756-4d7e-96e9-0acc894ba19a"/>
    <xsd:import namespace="8d85ef57-6b2c-4c14-a587-8f0ce96f282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b622f6-5756-4d7e-96e9-0acc894ba19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c6e7c83e-b49b-458f-8019-0a75a929cac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85ef57-6b2c-4c14-a587-8f0ce96f282b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5863777c-8f73-4d7f-b193-e84b9a0352cf}" ma:internalName="TaxCatchAll" ma:showField="CatchAllData" ma:web="8d85ef57-6b2c-4c14-a587-8f0ce96f28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8A0A55E-5CDD-4612-ABAD-EFC3480408C4}">
  <ds:schemaRefs>
    <ds:schemaRef ds:uri="http://schemas.microsoft.com/office/2006/metadata/properties"/>
    <ds:schemaRef ds:uri="http://schemas.microsoft.com/office/2006/documentManagement/types"/>
    <ds:schemaRef ds:uri="http://purl.org/dc/dcmitype/"/>
    <ds:schemaRef ds:uri="http://purl.org/dc/terms/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8d85ef57-6b2c-4c14-a587-8f0ce96f282b"/>
    <ds:schemaRef ds:uri="8cb622f6-5756-4d7e-96e9-0acc894ba19a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BF7BD264-03B0-4FA8-9802-F00DA76CBA4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0E40F52-5A8F-42D5-A249-F07E5635A27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cb622f6-5756-4d7e-96e9-0acc894ba19a"/>
    <ds:schemaRef ds:uri="8d85ef57-6b2c-4c14-a587-8f0ce96f282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HighSuite</vt:lpstr>
      <vt:lpstr>HighSuite!Print_Titles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Matt Skrzat</dc:creator>
  <cp:keywords/>
  <dc:description/>
  <cp:lastModifiedBy>Matt Skrzat</cp:lastModifiedBy>
  <cp:revision/>
  <dcterms:created xsi:type="dcterms:W3CDTF">2026-04-23T14:44:42Z</dcterms:created>
  <dcterms:modified xsi:type="dcterms:W3CDTF">2026-06-25T13:13:17Z</dcterms:modified>
  <cp:category/>
  <cp:contentStatus/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0x01010041B2045363E2754FAA9FFF040E6E2E30</vt:lpwstr>
  </property>
  <property fmtid="{D5CDD505-2E9C-101B-9397-08002B2CF9AE}" pid="3" name="MediaServiceImageTags">
    <vt:lpwstr/>
  </property>
</Properties>
</file>